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45" tabRatio="923" activeTab="10"/>
  </bookViews>
  <sheets>
    <sheet name="ANAGRAFICA AZIENDA" sheetId="1" r:id="rId1"/>
    <sheet name="MATERIE PRIME" sheetId="2" r:id="rId2"/>
    <sheet name="ACQUA ED ENERGIA" sheetId="3" r:id="rId3"/>
    <sheet name="EMISSIONI IN ARIA" sheetId="4" r:id="rId4"/>
    <sheet name="EMISSIONI IN ACQUA" sheetId="5" r:id="rId5"/>
    <sheet name="RUMORE" sheetId="6" r:id="rId6"/>
    <sheet name="RIFIUTI" sheetId="7" r:id="rId7"/>
    <sheet name="SUOLO E SOTTOSUOLO" sheetId="8" r:id="rId8"/>
    <sheet name="GESTIONALE " sheetId="9" r:id="rId9"/>
    <sheet name="INDICATORI DI PRESTAZIONE" sheetId="10" r:id="rId10"/>
    <sheet name="ALTRE DICHIARAZIONI" sheetId="11" r:id="rId11"/>
  </sheets>
  <definedNames>
    <definedName name="_xlnm.Print_Area" localSheetId="2">'ACQUA ED ENERGIA'!$A$1:$AC$72</definedName>
    <definedName name="_xlnm.Print_Area" localSheetId="0">'ANAGRAFICA AZIENDA'!$A$1:$I$43</definedName>
    <definedName name="_xlnm.Print_Area" localSheetId="4">'EMISSIONI IN ACQUA'!$A$1:$H$228</definedName>
    <definedName name="_xlnm.Print_Area" localSheetId="3">'EMISSIONI IN ARIA'!$A$1:$G$137</definedName>
    <definedName name="_xlnm.Print_Area" localSheetId="8">'GESTIONALE '!$A$1:$F$52</definedName>
    <definedName name="_xlnm.Print_Area" localSheetId="9">'INDICATORI DI PRESTAZIONE'!$A$1:$E$15</definedName>
    <definedName name="_xlnm.Print_Area" localSheetId="1">'MATERIE PRIME'!$A$7:$L$30</definedName>
    <definedName name="_xlnm.Print_Area" localSheetId="6">'RIFIUTI'!$A$1:$Q$82</definedName>
    <definedName name="_xlnm.Print_Area" localSheetId="5">'RUMORE'!$A$1:$I$38</definedName>
    <definedName name="_xlnm.Print_Area" localSheetId="7">'SUOLO E SOTTOSUOLO'!$A$1:$F$474</definedName>
    <definedName name="Excel_BuiltIn_Print_Area" localSheetId="2">'ACQUA ED ENERGIA'!$A$1:$AD$72</definedName>
    <definedName name="Excel_BuiltIn_Print_Area" localSheetId="0">'ANAGRAFICA AZIENDA'!$A$1:$L$47</definedName>
    <definedName name="Excel_BuiltIn_Print_Area" localSheetId="4">'EMISSIONI IN ACQUA'!$A$1:$H$61</definedName>
    <definedName name="Excel_BuiltIn_Print_Area" localSheetId="3">'EMISSIONI IN ARIA'!$A$1:$K$30</definedName>
    <definedName name="Excel_BuiltIn_Print_Area" localSheetId="8">'GESTIONALE '!$A$1:$F$49</definedName>
    <definedName name="Excel_BuiltIn_Print_Area" localSheetId="9">'INDICATORI DI PRESTAZIONE'!$A$1:$E$42</definedName>
    <definedName name="Excel_BuiltIn_Print_Area" localSheetId="1">'MATERIE PRIME'!$A$1:$O$79</definedName>
    <definedName name="Excel_BuiltIn_Print_Area" localSheetId="6">'RIFIUTI'!$A$1:$R$62</definedName>
    <definedName name="Excel_BuiltIn_Print_Area" localSheetId="5">'RUMORE'!$A$1:$I$35</definedName>
    <definedName name="Excel_BuiltIn_Print_Area" localSheetId="7">'SUOLO E SOTTOSUOLO'!$A$1:$F$30</definedName>
  </definedNames>
  <calcPr fullCalcOnLoad="1"/>
</workbook>
</file>

<file path=xl/sharedStrings.xml><?xml version="1.0" encoding="utf-8"?>
<sst xmlns="http://schemas.openxmlformats.org/spreadsheetml/2006/main" count="4761" uniqueCount="953">
  <si>
    <t>Autorizzazione Integrata Ambientale - Direttiva IPPC</t>
  </si>
  <si>
    <t>REPORT ANNUALE PER L'INVIO DEI DATI DI AUTOCONTROLLO</t>
  </si>
  <si>
    <r>
      <t xml:space="preserve">Modello generale per </t>
    </r>
    <r>
      <rPr>
        <b/>
        <u val="single"/>
        <sz val="12"/>
        <rFont val="Tahoma"/>
        <family val="2"/>
      </rPr>
      <t>tutte le attività</t>
    </r>
    <r>
      <rPr>
        <b/>
        <sz val="12"/>
        <rFont val="Tahoma"/>
        <family val="2"/>
      </rPr>
      <t xml:space="preserve"> dell'allegato VIII, del D. Lgs 152/2006 e smi </t>
    </r>
  </si>
  <si>
    <t>ANAGRAFICA AZIENDA</t>
  </si>
  <si>
    <t xml:space="preserve">ANNO DI RIFERIMENTO </t>
  </si>
  <si>
    <t>dal</t>
  </si>
  <si>
    <t xml:space="preserve">al </t>
  </si>
  <si>
    <t>Ragione sociale:</t>
  </si>
  <si>
    <t>Categoria IPPC</t>
  </si>
  <si>
    <t>PIVA</t>
  </si>
  <si>
    <t>Indirizzo impianto:</t>
  </si>
  <si>
    <t>via</t>
  </si>
  <si>
    <t>n°</t>
  </si>
  <si>
    <t>CAP</t>
  </si>
  <si>
    <t>città</t>
  </si>
  <si>
    <t>Referente IPPC:</t>
  </si>
  <si>
    <t>tel:</t>
  </si>
  <si>
    <t>fax:</t>
  </si>
  <si>
    <t>e-mail:</t>
  </si>
  <si>
    <t>Compilatore report annuale IPPC:</t>
  </si>
  <si>
    <t>Numero giorni lavorati in un anno</t>
  </si>
  <si>
    <t>1 - COMPONENTI AMBIENTALI</t>
  </si>
  <si>
    <t>MATERIE PRIME</t>
  </si>
  <si>
    <r>
      <t>Tabella 1.1.1 - SOSTANZE, PREPARATI E MATERIE PRIME UTILIZZATI</t>
    </r>
    <r>
      <rPr>
        <b/>
        <vertAlign val="superscript"/>
        <sz val="12"/>
        <rFont val="Tahoma"/>
        <family val="2"/>
      </rPr>
      <t>1</t>
    </r>
  </si>
  <si>
    <t>In Ingresso</t>
  </si>
  <si>
    <t>N° progr.</t>
  </si>
  <si>
    <r>
      <t>Descrizione</t>
    </r>
    <r>
      <rPr>
        <vertAlign val="superscript"/>
        <sz val="10"/>
        <rFont val="Tahoma"/>
        <family val="2"/>
      </rPr>
      <t>2</t>
    </r>
  </si>
  <si>
    <r>
      <t xml:space="preserve">Tipologia </t>
    </r>
    <r>
      <rPr>
        <vertAlign val="superscript"/>
        <sz val="10"/>
        <rFont val="Tahoma"/>
        <family val="2"/>
      </rPr>
      <t>3</t>
    </r>
  </si>
  <si>
    <t>Modalità di stoccaggio</t>
  </si>
  <si>
    <r>
      <t>Impianto/fase di utilizzo</t>
    </r>
    <r>
      <rPr>
        <vertAlign val="superscript"/>
        <sz val="10"/>
        <rFont val="Tahoma"/>
        <family val="2"/>
      </rPr>
      <t>4</t>
    </r>
  </si>
  <si>
    <t>Stato fisico</t>
  </si>
  <si>
    <t>Etichettatura</t>
  </si>
  <si>
    <r>
      <t>Composizione</t>
    </r>
    <r>
      <rPr>
        <vertAlign val="superscript"/>
        <sz val="10"/>
        <rFont val="Tahoma"/>
        <family val="2"/>
      </rPr>
      <t>5</t>
    </r>
  </si>
  <si>
    <t>mp</t>
  </si>
  <si>
    <t>serbatoi</t>
  </si>
  <si>
    <t>[quantità]</t>
  </si>
  <si>
    <t>[u.m.]</t>
  </si>
  <si>
    <t>ma</t>
  </si>
  <si>
    <t>recipienti mobili</t>
  </si>
  <si>
    <t>ms</t>
  </si>
  <si>
    <t>[anno di riferimento]</t>
  </si>
  <si>
    <t>NOTE DI COMPILAZIONE</t>
  </si>
  <si>
    <t>1 - Nota Bene: la compilazione della presente tabella presuppone che le schede di sicurezza dei singoli prodotti siano tenute presso lo stabilimento ed esibite su richiesta;</t>
  </si>
  <si>
    <t>2 - Indicare la tipologia del prodotto, accorpando - ove possibile - prodotti con caratteristiche analoghe, in merito a stato fisico, etichettatura e frasi R (es.: indicare “prodotti vernicianti a base solvente”, nel caso di vernici diverse che differiscono essenzialmente per il colore). Evitare, ove possibile, di inserire i nomi commerciali.</t>
  </si>
  <si>
    <t>3 - Per ogni tipologia di prodotto precisare se trattasi di mp (materia prima), di ms (materia secondaria ) o di  ma (materia ausiliaria, riportando - per queste ultime - solo le principali);</t>
  </si>
  <si>
    <t>4 - Indicare il riferimento relativo utilizzato nel diagramma di flusso di cui alla sezione C.2 (della scheda C);</t>
  </si>
  <si>
    <t>5 - Riportare i dati indicati nelle schede di sicurezza, qualora specificati.</t>
  </si>
  <si>
    <t>Tabella 1.1.2 – Controllo radiometrico in ingresso</t>
  </si>
  <si>
    <t>E' previsto il controllo radiometrico in entrata? (SI/NO)</t>
  </si>
  <si>
    <t>Denominazione</t>
  </si>
  <si>
    <t>Modalità stoccaggio</t>
  </si>
  <si>
    <t xml:space="preserve">Strumentazione usata </t>
  </si>
  <si>
    <t>Data controllo</t>
  </si>
  <si>
    <r>
      <t>Tabella 1.1.3 - SOSTANZE, PRODOTTI E SOTTOPRODOTTI DI PROCESSO</t>
    </r>
    <r>
      <rPr>
        <b/>
        <vertAlign val="superscript"/>
        <sz val="12"/>
        <rFont val="Tahoma"/>
        <family val="2"/>
      </rPr>
      <t>1</t>
    </r>
  </si>
  <si>
    <t>In Uscita</t>
  </si>
  <si>
    <t>Tabella 1.1.4 – Controllo radiometrico in uscita</t>
  </si>
  <si>
    <t>E' previsto il controllo radiometrico in uscita? (SI/NO)</t>
  </si>
  <si>
    <t>Strumentazione usata</t>
  </si>
  <si>
    <t>1.2 Risorse idriche</t>
  </si>
  <si>
    <t>Tabella 1.2.1. Risorse idriche</t>
  </si>
  <si>
    <t>Volume di acqua mensile - Febbraio</t>
  </si>
  <si>
    <t>Volume di acqua mensile - Marzo</t>
  </si>
  <si>
    <t>Volume di acqua mensile - Aprile</t>
  </si>
  <si>
    <t>Volume di acqua mensile - Maggio</t>
  </si>
  <si>
    <t>Volume di acqua mensile - Giugno</t>
  </si>
  <si>
    <t>Volume di acqua mensile - Luglio</t>
  </si>
  <si>
    <t>Volume di acqua mensile - Agosto</t>
  </si>
  <si>
    <t>Volume di acqua mensile - Settembre</t>
  </si>
  <si>
    <t>Volume di acqua mensile - Ottobre</t>
  </si>
  <si>
    <t>Volume di acqua mensile - Novembre</t>
  </si>
  <si>
    <t>Volume di acqua mensile - Dicembre</t>
  </si>
  <si>
    <t>Volume acqua totale annuo</t>
  </si>
  <si>
    <t>Consumo medio giornaliero</t>
  </si>
  <si>
    <t>Fonte</t>
  </si>
  <si>
    <t>Potabile (m3)</t>
  </si>
  <si>
    <t>Non potabile (m3)</t>
  </si>
  <si>
    <t>Acquedotto</t>
  </si>
  <si>
    <t>Corso d’acqua</t>
  </si>
  <si>
    <t>Acqua lacustre</t>
  </si>
  <si>
    <t>Sorgente</t>
  </si>
  <si>
    <t>Altro (riutilizzo,ecc.)</t>
  </si>
  <si>
    <t>NOTA: Se non è possibile compilare alcuni campi indicarne il motivo.</t>
  </si>
  <si>
    <t>1.3. Energia</t>
  </si>
  <si>
    <t>Tabella 1.3.1. Risorse energetiche</t>
  </si>
  <si>
    <t>Anno di riferimento</t>
  </si>
  <si>
    <r>
      <t>Sezione O.1: UNITÀ DI PRODUZIONE</t>
    </r>
    <r>
      <rPr>
        <b/>
        <vertAlign val="superscript"/>
        <sz val="12"/>
        <rFont val="Tahoma"/>
        <family val="2"/>
      </rPr>
      <t>1</t>
    </r>
  </si>
  <si>
    <t>ENERGIA TERMICA (annua)</t>
  </si>
  <si>
    <t>ENERGIA ELETTRICA (annua)</t>
  </si>
  <si>
    <r>
      <t>Impianto/ fase di provenienza</t>
    </r>
    <r>
      <rPr>
        <b/>
        <vertAlign val="superscript"/>
        <sz val="12"/>
        <rFont val="Tahoma"/>
        <family val="2"/>
      </rPr>
      <t>2</t>
    </r>
  </si>
  <si>
    <r>
      <t>Codice dispositivo e descrizione</t>
    </r>
    <r>
      <rPr>
        <b/>
        <vertAlign val="superscript"/>
        <sz val="12"/>
        <rFont val="Tahoma"/>
        <family val="2"/>
      </rPr>
      <t>3</t>
    </r>
  </si>
  <si>
    <r>
      <t>Potenza termica di combustione</t>
    </r>
    <r>
      <rPr>
        <b/>
        <vertAlign val="superscript"/>
        <sz val="12"/>
        <rFont val="Tahoma"/>
        <family val="2"/>
      </rPr>
      <t>5</t>
    </r>
    <r>
      <rPr>
        <b/>
        <sz val="12"/>
        <rFont val="Tahoma"/>
        <family val="2"/>
      </rPr>
      <t xml:space="preserve"> (kW)</t>
    </r>
  </si>
  <si>
    <t>Energia Prodotta (MWh)</t>
  </si>
  <si>
    <t>Quota dell’energia prodotta ceduta a terzi (MWh)</t>
  </si>
  <si>
    <r>
      <t>Potenza elettrica nominale</t>
    </r>
    <r>
      <rPr>
        <b/>
        <vertAlign val="superscript"/>
        <sz val="12"/>
        <rFont val="Tahoma"/>
        <family val="2"/>
      </rPr>
      <t>6</t>
    </r>
    <r>
      <rPr>
        <b/>
        <sz val="12"/>
        <rFont val="Tahoma"/>
        <family val="2"/>
      </rPr>
      <t xml:space="preserve"> (kVA)</t>
    </r>
  </si>
  <si>
    <t>Energia prodotta (MWh)</t>
  </si>
  <si>
    <t>TOTALE</t>
  </si>
  <si>
    <t>Energia acquisita dall’esterno</t>
  </si>
  <si>
    <r>
      <t>Altre informazioni</t>
    </r>
    <r>
      <rPr>
        <b/>
        <vertAlign val="superscript"/>
        <sz val="12"/>
        <rFont val="Tahoma"/>
        <family val="2"/>
      </rPr>
      <t>7, 8</t>
    </r>
  </si>
  <si>
    <t>Energia elettrica</t>
  </si>
  <si>
    <t>Energia termica</t>
  </si>
  <si>
    <t>Note di compilazione:</t>
  </si>
  <si>
    <t>1- Nella presente sezione devono essere indicati tutti i dispositivi che comportano un utilizzo diretto di combustibile all'interno del complesso IPPC.</t>
  </si>
  <si>
    <t>2 - Indicare il riferimento relativo utilizzato nel diagramma di flusso di cui alla Sezione C.2 (della Scheda C - AIA).</t>
  </si>
  <si>
    <t>3 - Indicare il codice identificativo del dispositivo riportando una descrizione sintetica (es. caldaia, motore, turbina, ecc.).</t>
  </si>
  <si>
    <t>4 - Indicare tipologie e quantitativi (in m3/h o in kg/h) di sostanze utilizzate nei processi di combustione.</t>
  </si>
  <si>
    <t>5 - Intesa quale potenza termica nominale al focolare.</t>
  </si>
  <si>
    <t>6 - Indicare il Cos φ medio (se disponibile).</t>
  </si>
  <si>
    <t>7 - Indicare il tipo di fornitura di alimentazione e la potenza impegnata.</t>
  </si>
  <si>
    <t>8 - Indicare il tipo e la temperatura del fluido vettore, la provenienza e la portata.</t>
  </si>
  <si>
    <r>
      <t>Sezione O.2: UNITÀ DI CONSUMO</t>
    </r>
    <r>
      <rPr>
        <b/>
        <vertAlign val="superscript"/>
        <sz val="12"/>
        <rFont val="Tahoma"/>
        <family val="2"/>
      </rPr>
      <t>9</t>
    </r>
  </si>
  <si>
    <r>
      <t>Fase/attività significative o gruppi di esse</t>
    </r>
    <r>
      <rPr>
        <b/>
        <vertAlign val="superscript"/>
        <sz val="12"/>
        <rFont val="Tahoma"/>
        <family val="2"/>
      </rPr>
      <t>10</t>
    </r>
  </si>
  <si>
    <t>Descrizione</t>
  </si>
  <si>
    <t>Energia termica consumata (MWh)</t>
  </si>
  <si>
    <t>Energia elettrica consumata (MWh)</t>
  </si>
  <si>
    <r>
      <t>Prodotto principale della fase</t>
    </r>
    <r>
      <rPr>
        <b/>
        <vertAlign val="superscript"/>
        <sz val="12"/>
        <rFont val="Tahoma"/>
        <family val="2"/>
      </rPr>
      <t>11</t>
    </r>
  </si>
  <si>
    <t>Consumo termico specifico (kWh/unità)</t>
  </si>
  <si>
    <t>Consumo elettrico specifico (kWh/unità)</t>
  </si>
  <si>
    <r>
      <t>TOTALI</t>
    </r>
    <r>
      <rPr>
        <vertAlign val="superscript"/>
        <sz val="12"/>
        <rFont val="Tahoma"/>
        <family val="2"/>
      </rPr>
      <t>12</t>
    </r>
  </si>
  <si>
    <t>9 - La presente Sezione ha l'obiettivo di acquisire le informazioni necessarie alla valutazione dei consumi energetici associati a fasi specifiche del processo produttivo messe in evidenza nella Scheda D (vedi note relative AIA).</t>
  </si>
  <si>
    <t>10 - Indicare il riferimento utilizzato nella relazione di cui alla Scheda D (Valutazione Integrata Ambientale).</t>
  </si>
  <si>
    <t>11 - Indicare i/il prodotto/i finale/i della produzione cui si fa riferimento.</t>
  </si>
  <si>
    <t>12 – Devono essere evidenziati i consumi energetici totali del complesso IPPC e, ove possibile, i dettagli delle singole fasi o gruppi di fasi maggiormente significativi dal punto di vista energetico.</t>
  </si>
  <si>
    <t>1.5. Emissioni in aria</t>
  </si>
  <si>
    <t>Tabella 1.5.1. Punti di emissione (dati fisici)</t>
  </si>
  <si>
    <t>Punto di emissione</t>
  </si>
  <si>
    <t>giorni/anno di funzionamento del camino</t>
  </si>
  <si>
    <t>ore/giorno di funzionamento del camino</t>
  </si>
  <si>
    <t>Tabella 1.5.2. inqinanti monitorati</t>
  </si>
  <si>
    <t>Analisi del gg/mm/aaaa RdP n. ______</t>
  </si>
  <si>
    <t>Parametri monitorati</t>
  </si>
  <si>
    <r>
      <t>Concentrazione limite da normativa o autorizzata in AIA [mg/Nm</t>
    </r>
    <r>
      <rPr>
        <b/>
        <vertAlign val="superscript"/>
        <sz val="10"/>
        <rFont val="Tahoma"/>
        <family val="2"/>
      </rPr>
      <t>3</t>
    </r>
    <r>
      <rPr>
        <b/>
        <sz val="10"/>
        <rFont val="Tahoma"/>
        <family val="2"/>
      </rPr>
      <t>]</t>
    </r>
  </si>
  <si>
    <t>Portata
(Nm3/h)</t>
  </si>
  <si>
    <t>Flusso di massa
(Kg/anno)</t>
  </si>
  <si>
    <t>Concentrazioine
(mg/Nm3)</t>
  </si>
  <si>
    <t>Concentrazione in % del valore limite di emissione</t>
  </si>
  <si>
    <t>1.6. Emissioni in acqua</t>
  </si>
  <si>
    <t>Tabella 1.6.1. Punti di emissione</t>
  </si>
  <si>
    <t>Durata emissione h/giorno</t>
  </si>
  <si>
    <t>Durata emissione gg/anno</t>
  </si>
  <si>
    <t>Tabella 1.6.2. Inquinanti monitorati</t>
  </si>
  <si>
    <t>Punto emissione</t>
  </si>
  <si>
    <t>Inquinanti</t>
  </si>
  <si>
    <t>Portata
(m3/g)</t>
  </si>
  <si>
    <t>Carico
(Kg/g)</t>
  </si>
  <si>
    <t>1.7. Impatto acustico</t>
  </si>
  <si>
    <t>Con quale frequenza è previsto il monitoraggio dell'impatto acustico nel PMC?</t>
  </si>
  <si>
    <t>In quale anno è stato effettuato l'ultimo monitoraggio dell'impatto acustico?</t>
  </si>
  <si>
    <t>E' stato eseguito il monitoraggio durante l'anno di riferimento  (SI/NO)?</t>
  </si>
  <si>
    <t>Tabella 1.7.1. Rumore</t>
  </si>
  <si>
    <t>Valore riscontrato</t>
  </si>
  <si>
    <t>Valore limite di Legge</t>
  </si>
  <si>
    <t>Valutazione n.</t>
  </si>
  <si>
    <t xml:space="preserve">Condizioni di funzionamento degli impianti </t>
  </si>
  <si>
    <t>Parametro valutato</t>
  </si>
  <si>
    <t>Diurno</t>
  </si>
  <si>
    <t>Notturno</t>
  </si>
  <si>
    <t>Unità di Misura</t>
  </si>
  <si>
    <t>Indicare i riferimenti di Legge utilizzati e perché, le condizioni di funzionamento e di contemporaneità, quant'altro necessario a comprendere le modalità di monitoraggio svolto.</t>
  </si>
  <si>
    <t>1.8 - Rifiuti</t>
  </si>
  <si>
    <t>Tabella 1.8.1 - Rifiuti in ingresso</t>
  </si>
  <si>
    <t>E' prevista l'utilizzo di rifiuti nel ciclo produttivo? (SI/NO)</t>
  </si>
  <si>
    <t xml:space="preserve">Rifiuti </t>
  </si>
  <si>
    <t>Codice CER</t>
  </si>
  <si>
    <t>Recupero (codice)</t>
  </si>
  <si>
    <t>[tonnellate]</t>
  </si>
  <si>
    <t>GENNAIO</t>
  </si>
  <si>
    <t>FEBBRAIO</t>
  </si>
  <si>
    <t>MARZO</t>
  </si>
  <si>
    <t>APRILE</t>
  </si>
  <si>
    <t>MAGGIO</t>
  </si>
  <si>
    <t>GIUGNO</t>
  </si>
  <si>
    <t>LUGLIO</t>
  </si>
  <si>
    <t>AGOSTO</t>
  </si>
  <si>
    <t>SETTEMBRE</t>
  </si>
  <si>
    <t>OTTOBRE</t>
  </si>
  <si>
    <t>NOVEMBRE</t>
  </si>
  <si>
    <t>DICEMBRE</t>
  </si>
  <si>
    <t>TOTALE ANNO</t>
  </si>
  <si>
    <t>[m3]</t>
  </si>
  <si>
    <t>Tabella 1.8.2 - Rifiuti prodotti</t>
  </si>
  <si>
    <t>Rifiuti prodotti</t>
  </si>
  <si>
    <t>Smaltimento    (codice)</t>
  </si>
  <si>
    <t>Recupero                 (codice)</t>
  </si>
  <si>
    <t>1.9 – Suolo e sottosuolo</t>
  </si>
  <si>
    <t>Tabella 1.9.1 – Acque di falda</t>
  </si>
  <si>
    <t>E' stato effettuato il controllo quinquennale previsto per le acque di falda? (SI/NO)</t>
  </si>
  <si>
    <t>In che data è stato effettuato l'ultimo controllo? (gg/mm/aa)</t>
  </si>
  <si>
    <t>PROFONDITA' DEL PUNTO DI PRELIEVO</t>
  </si>
  <si>
    <t>Punto di misura/piezometro</t>
  </si>
  <si>
    <t>Parametro / inquinante</t>
  </si>
  <si>
    <t>Concentrazione limite da normativa
[mg/l]</t>
  </si>
  <si>
    <t>inquinante</t>
  </si>
  <si>
    <t>Concentrazione limite da normantiva o autorizzata in AIA [mg/l]</t>
  </si>
  <si>
    <t>Concentrazione
[mg/l]</t>
  </si>
  <si>
    <t>NOTA: Ripetere la tabella soprastante tante volte per quanti RdP sono disponibili.</t>
  </si>
  <si>
    <t>Tabella 1.9.2 – Suolo</t>
  </si>
  <si>
    <t>E' stato effettuato il controllo decennale previsto per il suolo? (SI/NO)</t>
  </si>
  <si>
    <t>PROFONDITA' DEL PUNTO DI CAROTAGGIO</t>
  </si>
  <si>
    <t>Punto di misura/carotaggio</t>
  </si>
  <si>
    <t>2- GESTIONE DELL'IMPIANTO</t>
  </si>
  <si>
    <t>2.1 Controllo fasi critiche, manutenzioni, stoccaggi</t>
  </si>
  <si>
    <t xml:space="preserve">Tabella 2.1.1 - Sistemi di controllo delle fasi critiche del processo </t>
  </si>
  <si>
    <t>Fase di Produzione</t>
  </si>
  <si>
    <t>Attività di controllo/Parametri di Controllo</t>
  </si>
  <si>
    <t>UM</t>
  </si>
  <si>
    <t>Risultato del controllo</t>
  </si>
  <si>
    <t>Data del controllo</t>
  </si>
  <si>
    <t>Commenti</t>
  </si>
  <si>
    <t>Tabella 2.1.2 - Interventi di manutenzione ordinaria (e straordinaria) sugli impianti di abbattimento degli inquinanti  (ed eventuali fasi critiche del processo)</t>
  </si>
  <si>
    <t>Macchinario</t>
  </si>
  <si>
    <t>Tipo di intervento</t>
  </si>
  <si>
    <t>Data intervento</t>
  </si>
  <si>
    <t>Descrivere le criticità riscontrate</t>
  </si>
  <si>
    <t>Tipo di manutenzione (Ordinaria o Straordinaria)</t>
  </si>
  <si>
    <r>
      <t>Tabella 2.1.3</t>
    </r>
    <r>
      <rPr>
        <b/>
        <sz val="11"/>
        <color indexed="10"/>
        <rFont val="Tahoma"/>
        <family val="2"/>
      </rPr>
      <t xml:space="preserve"> </t>
    </r>
    <r>
      <rPr>
        <b/>
        <sz val="11"/>
        <rFont val="Tahoma"/>
        <family val="2"/>
      </rPr>
      <t>- Sistemi di trattamento fumi: controllo del processo</t>
    </r>
  </si>
  <si>
    <t>Sistema di abbattimento</t>
  </si>
  <si>
    <t>Parametri di controllo del processo di abbattimento</t>
  </si>
  <si>
    <t>Tabella 2.1.4- Sistemi di depurazione: controllo del processo (ACQUE)</t>
  </si>
  <si>
    <t>Sistema di trattamento (stadio di trattamento)</t>
  </si>
  <si>
    <t>Parametri di controllo del processo di trattamento</t>
  </si>
  <si>
    <t xml:space="preserve">Data del controllo </t>
  </si>
  <si>
    <t>Tabella 2.1.5 - Aree di stoccaggio (vasche, serbatoi, bacini di contenimento etc.)</t>
  </si>
  <si>
    <t>Descrizione dell'area di stoccaggio</t>
  </si>
  <si>
    <t>Verifica effettuata</t>
  </si>
  <si>
    <t>Descrivere le criticità riscontrate.</t>
  </si>
  <si>
    <t>3 – INDICATORI DI PRESTAZIONE</t>
  </si>
  <si>
    <t>Riportare esclusivamente gli indici di performance del Decreto Dirigenziale di autorizzazione AIA</t>
  </si>
  <si>
    <r>
      <t xml:space="preserve">Tabella 3.1. </t>
    </r>
    <r>
      <rPr>
        <i/>
        <sz val="11"/>
        <rFont val="Tahoma"/>
        <family val="2"/>
      </rPr>
      <t>Monitoraggio degli indicatori di performance</t>
    </r>
  </si>
  <si>
    <t>Indicatore a sua descrizione</t>
  </si>
  <si>
    <t>Valore annuo misurato</t>
  </si>
  <si>
    <t>Valore annuo obiettivo</t>
  </si>
  <si>
    <t>Valore % rispetto all'obiettivo</t>
  </si>
  <si>
    <t>ALTRE DICHIARAZIONI</t>
  </si>
  <si>
    <t>Indicare qualsiasi altra informazione ritenuta utile ai fini della conoscenza dell'impianto IPPC autorizzato, in termini di inquinamento delle componenti ambientali, di gestione dell'impianto e di eventuali criticità rilevate nel corso del suo funzionamento.</t>
  </si>
  <si>
    <t>ECO-BAT SRL</t>
  </si>
  <si>
    <t>2,5b e 5.1</t>
  </si>
  <si>
    <t>PER CASAPUZZANO, Z.I.</t>
  </si>
  <si>
    <t>81025</t>
  </si>
  <si>
    <t>MARCIANISE (CE)</t>
  </si>
  <si>
    <t>ING. SANTO VISONE (GESTORE DELLO STABILIMENTO)</t>
  </si>
  <si>
    <t>0823827959</t>
  </si>
  <si>
    <t>/</t>
  </si>
  <si>
    <t>ECOBATIT@PEC.IT</t>
  </si>
  <si>
    <t>ING. SANTO VISONE</t>
  </si>
  <si>
    <t>SANTO.VISONE@ECO-BAT.IT</t>
  </si>
  <si>
    <t>02600160960</t>
  </si>
  <si>
    <t>ANNUALE</t>
  </si>
  <si>
    <t>SI</t>
  </si>
  <si>
    <t>060405*</t>
  </si>
  <si>
    <t>100402*</t>
  </si>
  <si>
    <t>160601*</t>
  </si>
  <si>
    <t>200133*</t>
  </si>
  <si>
    <t>LIMATURA, SCAGLIE E POLVERI DI METALLI NON FERROSI</t>
  </si>
  <si>
    <t>BATTERIE AL PIOMBO</t>
  </si>
  <si>
    <t>BATTERIE E ACCUMULATORI DI CUI ALLE VOCI 160601, 160602 E 160603, nonché BATTERIE E ACCUMULATORI NON SUDDIVISI CONTENENTI TALI BATTERIE</t>
  </si>
  <si>
    <t>R4/R13</t>
  </si>
  <si>
    <t>060315*</t>
  </si>
  <si>
    <t>OSSIDI METALLICI, CONTENENTI METALLI PESANTI</t>
  </si>
  <si>
    <t>10.04.01*</t>
  </si>
  <si>
    <t>16.06.06*</t>
  </si>
  <si>
    <t>19.12.11*</t>
  </si>
  <si>
    <t>15.01.10*</t>
  </si>
  <si>
    <t>16.05.06*</t>
  </si>
  <si>
    <t>18.01.03*</t>
  </si>
  <si>
    <t>15.01.04</t>
  </si>
  <si>
    <t>17.04.05</t>
  </si>
  <si>
    <t>SCORIE DELLA PRODUZIONE PRIMARIA E SECONDARIA</t>
  </si>
  <si>
    <t>ELETTROLITI DI BATTERIE E ACCUMULATORI, OGGETTO DI RACCOLTA DIFFERENZIATA</t>
  </si>
  <si>
    <t>ALTRI RIFIUTI (COMPRESI MATERIALI MISTI) PRODOTTI DAL TRATTAMENTO MECCANICO DEI RIFIUTI, CONTENENTI SOSTANZE PERICOLOSE</t>
  </si>
  <si>
    <t>IMBALLAGGI CONTENENETI RESIDUI DI SOSTANZE PERICOLOSE O CONTAMINATI DA TALI SOSTANZE</t>
  </si>
  <si>
    <t>RIFIUTI CHE DEVONO ESSERE RACCOLTI E SMALTITI APPLICANDO PRECAUZIONI PARTICOLARI PER EVIATARE INFEZIONI</t>
  </si>
  <si>
    <t>IMBALLAGGI METALLICI</t>
  </si>
  <si>
    <t>FERRO E ACCIAIO</t>
  </si>
  <si>
    <t>D1</t>
  </si>
  <si>
    <t>D9</t>
  </si>
  <si>
    <t>R13</t>
  </si>
  <si>
    <t>D13, D14, D15, D9</t>
  </si>
  <si>
    <t>D15</t>
  </si>
  <si>
    <t>E1</t>
  </si>
  <si>
    <t>E2</t>
  </si>
  <si>
    <t>E3</t>
  </si>
  <si>
    <t>E4</t>
  </si>
  <si>
    <t>E5</t>
  </si>
  <si>
    <t>E9</t>
  </si>
  <si>
    <t>E10</t>
  </si>
  <si>
    <t>Polveri</t>
  </si>
  <si>
    <t>Pb</t>
  </si>
  <si>
    <t>Sb</t>
  </si>
  <si>
    <t>Cu</t>
  </si>
  <si>
    <t>As</t>
  </si>
  <si>
    <t>NH3</t>
  </si>
  <si>
    <t>Fosfina</t>
  </si>
  <si>
    <t>PCDD/F</t>
  </si>
  <si>
    <t>Benzene</t>
  </si>
  <si>
    <t>IPA</t>
  </si>
  <si>
    <t>NOX</t>
  </si>
  <si>
    <t>NOx</t>
  </si>
  <si>
    <t>SO2</t>
  </si>
  <si>
    <t>Cd</t>
  </si>
  <si>
    <t>E1
Fusione
Raffineria</t>
  </si>
  <si>
    <t>E2
Frantumazione</t>
  </si>
  <si>
    <t>E3
Raffineria fumi di combustione</t>
  </si>
  <si>
    <t>E4
Caldaia uffici spogliatoi</t>
  </si>
  <si>
    <t>E5
Fusione-aspirazione servizi rotativi</t>
  </si>
  <si>
    <t>E9
Caldaia produzione vapore impianto desolforazione pastello</t>
  </si>
  <si>
    <t>E10
Trasporto pneumatico Na2SO4 essiccato (desolforazione pastello)</t>
  </si>
  <si>
    <t>Volume di acqua mensile -Gennaio</t>
  </si>
  <si>
    <t>Leq dB(A)</t>
  </si>
  <si>
    <t>impianti in funzione</t>
  </si>
  <si>
    <t>dB(A)</t>
  </si>
  <si>
    <t>Punto 1 - emissione</t>
  </si>
  <si>
    <t>Punto 16 - emissione</t>
  </si>
  <si>
    <t>Punto 17 - emissione</t>
  </si>
  <si>
    <t>Punto 1A - immissione</t>
  </si>
  <si>
    <t>Punto 2 - immissione</t>
  </si>
  <si>
    <t>Punto 3 - immissione</t>
  </si>
  <si>
    <t>Punto 4 - immissione</t>
  </si>
  <si>
    <t>Punto 4A - immissione</t>
  </si>
  <si>
    <t>Punto 5 - immissione</t>
  </si>
  <si>
    <t>Punto 6 - immissione</t>
  </si>
  <si>
    <t>Punto 7 - immissione</t>
  </si>
  <si>
    <t>Punto 8 - immissione</t>
  </si>
  <si>
    <t>Punto 9 - immissione</t>
  </si>
  <si>
    <t>Punto 10 - immissione</t>
  </si>
  <si>
    <t>Punto 11 - immissione</t>
  </si>
  <si>
    <t>Punto 12 - immissione</t>
  </si>
  <si>
    <t>Punto 13 - immissione</t>
  </si>
  <si>
    <t>Punto 14 - immissione</t>
  </si>
  <si>
    <t>Punto 15 - immissione</t>
  </si>
  <si>
    <t>Punto 15A - immissione</t>
  </si>
  <si>
    <t>Punto 16A - immissione</t>
  </si>
  <si>
    <t>Punto 17A - immissione</t>
  </si>
  <si>
    <t>Pozzi 1 e 2</t>
  </si>
  <si>
    <t>Fase "B"</t>
  </si>
  <si>
    <t>Motori elettrici</t>
  </si>
  <si>
    <t>Forni</t>
  </si>
  <si>
    <t>Fase "C"</t>
  </si>
  <si>
    <t>Fase "D"</t>
  </si>
  <si>
    <t>Caldaie di raffinazione</t>
  </si>
  <si>
    <t>Fase "E"</t>
  </si>
  <si>
    <t>Fase "F"</t>
  </si>
  <si>
    <t>Bruciatori nastro di colata</t>
  </si>
  <si>
    <t>Motori</t>
  </si>
  <si>
    <t>//</t>
  </si>
  <si>
    <t>Forni rotativi</t>
  </si>
  <si>
    <t>Raffinazione e colata</t>
  </si>
  <si>
    <t>Fusione</t>
  </si>
  <si>
    <t>Raffinazione e produzione leghe di piombo</t>
  </si>
  <si>
    <t>Abbattimento polveri</t>
  </si>
  <si>
    <t>Desolforazione</t>
  </si>
  <si>
    <t>Filtri ambientali</t>
  </si>
  <si>
    <t>Utilities Fonderia</t>
  </si>
  <si>
    <t>Utilities Generali</t>
  </si>
  <si>
    <t>Infrastrutture</t>
  </si>
  <si>
    <t xml:space="preserve">Trasformazione del solfato di piombo in carbonato </t>
  </si>
  <si>
    <t>Illuminazione e consumo carriponte</t>
  </si>
  <si>
    <t>Torre di raffreddamento, trattamento acque industriali, nanofiltrazione e compressori KAESER 1 e 2</t>
  </si>
  <si>
    <t>Illuminazione e infrastrutture varie</t>
  </si>
  <si>
    <t>Prefrantumazione e Frantumazione (Imp. CX)</t>
  </si>
  <si>
    <t xml:space="preserve">Pastello carbonato, Solfato di sodio
</t>
  </si>
  <si>
    <t>Piombo grezzo, Concentrato metallurgico</t>
  </si>
  <si>
    <t>Polveri a base piombo (fumi)</t>
  </si>
  <si>
    <t>Piombo dolce, Piombo leghe</t>
  </si>
  <si>
    <t>Illuminazione fonderia e utilizzo carriponte</t>
  </si>
  <si>
    <t>Utilizzo acqua di raffreddamento, volume annuo acque industriali e di falda trattate</t>
  </si>
  <si>
    <t>Batterie prefrantumate,
Pastello solfato,
Polipropilene, acido solforico concentrato al 20%</t>
  </si>
  <si>
    <t xml:space="preserve">Prefrantumazione, frantumazione delle batterie con rimozione delle plastiche, concentrazione acido solforico </t>
  </si>
  <si>
    <t>Servizi palazzina uffici</t>
  </si>
  <si>
    <t>Riscaldamento e mensa</t>
  </si>
  <si>
    <t>kWh/t batterie lavorate</t>
  </si>
  <si>
    <t>1 Sm3 = 10,69 kWh</t>
  </si>
  <si>
    <t>Metano
50 m3/h</t>
  </si>
  <si>
    <t>Metano
360 m3/h</t>
  </si>
  <si>
    <t>Metano
153 m3/h</t>
  </si>
  <si>
    <t>Metano
62 m3/h</t>
  </si>
  <si>
    <t>Caldaia vapore e generatore aria calda</t>
  </si>
  <si>
    <r>
      <t>Combustibile utilizzato</t>
    </r>
    <r>
      <rPr>
        <b/>
        <vertAlign val="superscript"/>
        <sz val="12"/>
        <rFont val="Tahoma"/>
        <family val="2"/>
      </rPr>
      <t>4
(Tipo e quantità)</t>
    </r>
  </si>
  <si>
    <t>SERVIZI VARI</t>
  </si>
  <si>
    <t>Laboratori campionatori, caldaie produzione acqua calda</t>
  </si>
  <si>
    <t>Metano</t>
  </si>
  <si>
    <t>Batterie al piombo: 
16.06.01*
20.01.33*</t>
  </si>
  <si>
    <t>mp FASE "B"</t>
  </si>
  <si>
    <t xml:space="preserve">Residui a base di piombo:
10.04.01*
10.04.02*
12.01.14*
06.03.15*
06.04.05*
</t>
  </si>
  <si>
    <t xml:space="preserve">Rottami di piombo
10.02.10
19.10.02
12.01.03
17.04.03
19.12.03
20.01.40
</t>
  </si>
  <si>
    <t>Flocculante</t>
  </si>
  <si>
    <t>Carbonato di sodio</t>
  </si>
  <si>
    <t>Carbone</t>
  </si>
  <si>
    <t xml:space="preserve">Ferro/ghisa
Scaglie di laminazione
</t>
  </si>
  <si>
    <t>Vetro</t>
  </si>
  <si>
    <t>Zolfo</t>
  </si>
  <si>
    <t>Ossigeno</t>
  </si>
  <si>
    <t>Soda caustica</t>
  </si>
  <si>
    <t>Cloruro ammonio</t>
  </si>
  <si>
    <t>Fosforo rosso</t>
  </si>
  <si>
    <t>Leghe Ca/Al e leghe Sb/Se</t>
  </si>
  <si>
    <t>Ca metallico</t>
  </si>
  <si>
    <t>Al metallico</t>
  </si>
  <si>
    <t>Sb metallico</t>
  </si>
  <si>
    <t>As metallico</t>
  </si>
  <si>
    <t>Idrossido di calcio</t>
  </si>
  <si>
    <t>Idrossido di bario</t>
  </si>
  <si>
    <t>su pavimentazione al coperto</t>
  </si>
  <si>
    <t>box al coperto</t>
  </si>
  <si>
    <t>recipienti mobili (sacchi)</t>
  </si>
  <si>
    <t>recipienti mobilli (fusti)</t>
  </si>
  <si>
    <t>pavimentazione al coperto</t>
  </si>
  <si>
    <t>recipienti mobili (fusti)</t>
  </si>
  <si>
    <t>mp FASE "C"</t>
  </si>
  <si>
    <t>ma FASE "C"</t>
  </si>
  <si>
    <t>ma FASE "D"</t>
  </si>
  <si>
    <t>ma FASE "E"</t>
  </si>
  <si>
    <t>ma FASE "B"</t>
  </si>
  <si>
    <t>Solido</t>
  </si>
  <si>
    <t>Liquido</t>
  </si>
  <si>
    <t>Soido</t>
  </si>
  <si>
    <t>Piombo</t>
  </si>
  <si>
    <t>C: 87-89%       
H: 3-5%           Ceneri: 0,5-1%      S: 1-5%   
Materie volatili:9-11% 
Ossigeno</t>
  </si>
  <si>
    <t>Ferro / ghisa</t>
  </si>
  <si>
    <t>Il materiale stesso</t>
  </si>
  <si>
    <t>La sostanza stessa</t>
  </si>
  <si>
    <t>Calcio metallico</t>
  </si>
  <si>
    <t>Alluminio metallico</t>
  </si>
  <si>
    <t>Antimonio metallico</t>
  </si>
  <si>
    <t>Arsenico  metallico</t>
  </si>
  <si>
    <t>t</t>
  </si>
  <si>
    <t>Il Comune di Marcianise ha approvato il Piano di Classificazione Acustica del territorio con delibera del Consiglio Comunale. Per i valori loimiti delle sorgenti, quindi, si fa riferimento alle tabelle di cui al D.P.C.M. del 14 novembre 1997 per le quali l'area ricade in zona VI "Aree esclusivamente industriali".
L'indagine fonometrica è stata condotta in conformità a quanto previsto dal D.M. 16 marzo 1998 "Tecniche di rilevamento e di misurazione dell'inquinamento acustico". 
Il sistema di misura soddisfa le specifiche di seguito elencate: IEC 60651-2001, 60804, 61672-2005, 61260-2001, 61252-2002 (Classe 1 o Classe 2), Dl. 277 15 Agosto 1991 e D.Lgs. 10 Aprile 2006 n. 95</t>
  </si>
  <si>
    <t>[t]</t>
  </si>
  <si>
    <t>Pani di piombo e leghe di piombo</t>
  </si>
  <si>
    <t>Solfato di sodio</t>
  </si>
  <si>
    <t>Polipropilene</t>
  </si>
  <si>
    <t>Concentrato metallurgico</t>
  </si>
  <si>
    <t>Acido solforico tecnico al 20%</t>
  </si>
  <si>
    <t>ms FASE "D"</t>
  </si>
  <si>
    <t>ms FASE "B"</t>
  </si>
  <si>
    <t>ms FASE "C"</t>
  </si>
  <si>
    <t>solido</t>
  </si>
  <si>
    <t>pH</t>
  </si>
  <si>
    <t>Odore</t>
  </si>
  <si>
    <t>Colore</t>
  </si>
  <si>
    <t>Cloro attivo libero</t>
  </si>
  <si>
    <t>Materiali grossolani</t>
  </si>
  <si>
    <t>Solidi sospesi totali</t>
  </si>
  <si>
    <t>BOD5</t>
  </si>
  <si>
    <t>COD</t>
  </si>
  <si>
    <t>Azoto Nitroso</t>
  </si>
  <si>
    <t>Azoto Nitrico</t>
  </si>
  <si>
    <t>Azoto Ammoniacale</t>
  </si>
  <si>
    <t>Tensioattivi totali</t>
  </si>
  <si>
    <t>Fosforo totale</t>
  </si>
  <si>
    <t>Alluminio</t>
  </si>
  <si>
    <t xml:space="preserve">Arsenico </t>
  </si>
  <si>
    <t>Cadmio</t>
  </si>
  <si>
    <t>Cromo</t>
  </si>
  <si>
    <t>Rame</t>
  </si>
  <si>
    <t>Ferro</t>
  </si>
  <si>
    <t>Mercurio</t>
  </si>
  <si>
    <t>Manganese</t>
  </si>
  <si>
    <t xml:space="preserve">Nichel </t>
  </si>
  <si>
    <t>Selenio</t>
  </si>
  <si>
    <t xml:space="preserve">Zinco </t>
  </si>
  <si>
    <t>Bario</t>
  </si>
  <si>
    <t>Cromo VI</t>
  </si>
  <si>
    <t>Antimonio</t>
  </si>
  <si>
    <t>Fluoruri</t>
  </si>
  <si>
    <t>Cloruri</t>
  </si>
  <si>
    <t>Solfati</t>
  </si>
  <si>
    <t>Solfuri</t>
  </si>
  <si>
    <t>Sostanze oleose (Idrocarburi totali)</t>
  </si>
  <si>
    <t>Fenoli</t>
  </si>
  <si>
    <t>Non perc. Dil 1:10</t>
  </si>
  <si>
    <t>Assenti</t>
  </si>
  <si>
    <t>&lt;0,01</t>
  </si>
  <si>
    <t>&lt;25</t>
  </si>
  <si>
    <t>&lt;0,5</t>
  </si>
  <si>
    <t>&lt;0,1</t>
  </si>
  <si>
    <t>&lt;0,001</t>
  </si>
  <si>
    <t>&lt;0,0001</t>
  </si>
  <si>
    <t>&lt;0,05</t>
  </si>
  <si>
    <t>&lt;0,03</t>
  </si>
  <si>
    <t>&lt;1</t>
  </si>
  <si>
    <t>5,5-9,5</t>
  </si>
  <si>
    <t>non deve essere causa di molestie</t>
  </si>
  <si>
    <t>non percett. Diluizione 1:40</t>
  </si>
  <si>
    <t>-</t>
  </si>
  <si>
    <t>Non molesto</t>
  </si>
  <si>
    <t>Scarico finale pozzetto fiscale</t>
  </si>
  <si>
    <t>&lt;0,4</t>
  </si>
  <si>
    <t>Acque di scarico in uscita impianto di nanofiltrazione</t>
  </si>
  <si>
    <t>Ossigeno disciolto</t>
  </si>
  <si>
    <t>Potenziale Redox</t>
  </si>
  <si>
    <t>Temperatura</t>
  </si>
  <si>
    <t>Conducibilità</t>
  </si>
  <si>
    <t>Arsenico</t>
  </si>
  <si>
    <t>Zinco</t>
  </si>
  <si>
    <t>Cobalto</t>
  </si>
  <si>
    <t xml:space="preserve">Antimonio </t>
  </si>
  <si>
    <t>Tasso di diluizione</t>
  </si>
  <si>
    <t>mg/l</t>
  </si>
  <si>
    <t>mg/lO2</t>
  </si>
  <si>
    <t xml:space="preserve">Concentrazione
</t>
  </si>
  <si>
    <t>Concentrazione</t>
  </si>
  <si>
    <t>μg/l</t>
  </si>
  <si>
    <t>pH mV</t>
  </si>
  <si>
    <t>°C</t>
  </si>
  <si>
    <t>μS/cm a 20°C</t>
  </si>
  <si>
    <t>&lt;10</t>
  </si>
  <si>
    <t>&lt;5</t>
  </si>
  <si>
    <t>&lt;50</t>
  </si>
  <si>
    <t xml:space="preserve">controlli mensili </t>
  </si>
  <si>
    <t>barriera idraulica composta da 7 pozzi profondi 24 m da p.c.</t>
  </si>
  <si>
    <t>Acqua emunta dai 7 pozzi barriera in ingresso all'impianto di nanofiltrazione</t>
  </si>
  <si>
    <t>Unità di misura</t>
  </si>
  <si>
    <t xml:space="preserve">Concentrazione limite da normativa 
(Tabella 2 Allegato 5 Parte IV D. Lgs. 152/06)
</t>
  </si>
  <si>
    <t>Ossigeno Disciolto</t>
  </si>
  <si>
    <t xml:space="preserve">Conducibilità
</t>
  </si>
  <si>
    <t>Antimonio (Sb)</t>
  </si>
  <si>
    <t>Arsenico (As)</t>
  </si>
  <si>
    <t>Cadmio (Cd)</t>
  </si>
  <si>
    <t>Cromo (cr)</t>
  </si>
  <si>
    <t>Cromo VI (Cr)</t>
  </si>
  <si>
    <t>Mercurio (Hg)</t>
  </si>
  <si>
    <t>Piombo (Pb)</t>
  </si>
  <si>
    <t>Rame (Cu)</t>
  </si>
  <si>
    <t>Selenio (Se)</t>
  </si>
  <si>
    <t>Zinco (Zn)</t>
  </si>
  <si>
    <t>Cobalto (Co)</t>
  </si>
  <si>
    <t>V</t>
  </si>
  <si>
    <r>
      <rPr>
        <sz val="12"/>
        <rFont val="Calibri"/>
        <family val="2"/>
      </rPr>
      <t>μ</t>
    </r>
    <r>
      <rPr>
        <sz val="11.4"/>
        <rFont val="Tahoma"/>
        <family val="2"/>
      </rPr>
      <t>S/cm a 20 °C</t>
    </r>
  </si>
  <si>
    <t>HP6 (Tossicità acuta)
HP10 (Tossico per la riproduzione)
HP14 (Ecotossico)</t>
  </si>
  <si>
    <t>HP5 (Tossiciità specifica per organi bersaglio STOT/Tossicità in caso di aspirazione)
HP6 (Tossicità acuta)
HP8 (Corrosivo)
HP10 (Tossico per la riproduzione)
HP14 (Ecotossico)</t>
  </si>
  <si>
    <t>Indicazioni di pericolo</t>
  </si>
  <si>
    <t>H319</t>
  </si>
  <si>
    <t>Attenzione - Irritante</t>
  </si>
  <si>
    <t>H315</t>
  </si>
  <si>
    <t>H270
H281</t>
  </si>
  <si>
    <t xml:space="preserve">Attenzione </t>
  </si>
  <si>
    <t>H302
H412
H319</t>
  </si>
  <si>
    <t>Infiammabile</t>
  </si>
  <si>
    <t>H228
H412</t>
  </si>
  <si>
    <t>Corrosivo</t>
  </si>
  <si>
    <t>H290
H314</t>
  </si>
  <si>
    <t>H261</t>
  </si>
  <si>
    <t>H301+H331
H410</t>
  </si>
  <si>
    <t>Irritante</t>
  </si>
  <si>
    <t>H315
H318
H335</t>
  </si>
  <si>
    <t>H302
H314
H312</t>
  </si>
  <si>
    <t>H302
H332
H317
H319
H351
H360FD
H372
H400
H410</t>
  </si>
  <si>
    <t>H373
H302+H332
H314
H360 Df
H400
H410</t>
  </si>
  <si>
    <t>Gas comburenti, categoria 1
Gas sotto pressione: gas liquefatto refrigerato</t>
  </si>
  <si>
    <t>Può essere letale anche in piccole quantità e in seguito a breve esposizione 
Tossico per gli organismi acquatici - danni a lungo termine per l'ecosistema</t>
  </si>
  <si>
    <t>Nocivo se ingerito o a contatto con la pelle
Provoca gravi ustioni cutanee e gravi lesioni oculari</t>
  </si>
  <si>
    <t xml:space="preserve">Acido solforico
Piombo
Composti a base piombo
Plastiche
</t>
  </si>
  <si>
    <t xml:space="preserve">Solfato di piombo 
Ossido di Piombo
</t>
  </si>
  <si>
    <t>Poliacrilammide, anionico</t>
  </si>
  <si>
    <t>NaCO3&gt;99,1%</t>
  </si>
  <si>
    <t>Numero CAS 7704-34-9</t>
  </si>
  <si>
    <t>Numero CAS 7782-44-7</t>
  </si>
  <si>
    <t>Numero CAS: 1310-73-2
Purezza: 100% (massa)</t>
  </si>
  <si>
    <t xml:space="preserve">n.CAS 7723-14-0    90-99%
</t>
  </si>
  <si>
    <t xml:space="preserve">Costituente principale: Idrossido di Calcio
Numero CAS: 1305-62-0 
</t>
  </si>
  <si>
    <t xml:space="preserve">Bario idrossido ottaidrato purezza 95-100%
Numero CAS: 12230-71-6
Stabilizzatori: idrossido di stronzio &lt;3%
Numero CAS: 18480-07-4
</t>
  </si>
  <si>
    <t>MWh</t>
  </si>
  <si>
    <t xml:space="preserve">Quantità </t>
  </si>
  <si>
    <t>Sm3</t>
  </si>
  <si>
    <t>Quantità annue utilizzate</t>
  </si>
  <si>
    <t>VARIE</t>
  </si>
  <si>
    <t>NA</t>
  </si>
  <si>
    <t>NOTA 1</t>
  </si>
  <si>
    <t>NOTA 1: Effettuato nel 2011 piano di caratterizzazione secondo il DM 417/99 concluso nell'anno 2012. Nell'anno 2015 è stato approvato progetto di MISO terreni secondo protocollo LIFE ECOREMED ancora in corso.</t>
  </si>
  <si>
    <t>INSERIRE PERIODICITA' COME DA AIA E RIPORTARE OK INTERVENTO EFFETTUATO</t>
  </si>
  <si>
    <t>NON APPLICABILE</t>
  </si>
  <si>
    <t>Quantità annue prodotte</t>
  </si>
  <si>
    <t>cristallino sfuso</t>
  </si>
  <si>
    <t>Può avere effetti molto gravi e di lunga durata sulla salute</t>
  </si>
  <si>
    <t>H362
H360FD
H372</t>
  </si>
  <si>
    <t>Piombo massivo 99,8-99,9%
Numero CAS: 7439-92-1</t>
  </si>
  <si>
    <t>H301
H315
H318
H360FD
H372
H400
H410</t>
  </si>
  <si>
    <t>Solido, inizialmente formato da una serie di solfuri metallici, trattato durante la fusion di materiali primari e secondari contenenti piombo con alto tenore di zolfo
Numero CAS: 84195-51-7</t>
  </si>
  <si>
    <t>Acido solforico al 20%</t>
  </si>
  <si>
    <t>H314</t>
  </si>
  <si>
    <t>Ad ogni entrata</t>
  </si>
  <si>
    <t>Tutti i materiali in uscita</t>
  </si>
  <si>
    <t>Ad ogni uscita</t>
  </si>
  <si>
    <t>Rottami metallici</t>
  </si>
  <si>
    <t>Pavimentazione al coperto</t>
  </si>
  <si>
    <t>Cumulo su pavimentazione al coperto</t>
  </si>
  <si>
    <t>Ad ogni colata</t>
  </si>
  <si>
    <t>Prodotto finito - Provini di colata</t>
  </si>
  <si>
    <t>Scorie da forni</t>
  </si>
  <si>
    <t>Settimanale</t>
  </si>
  <si>
    <t>&lt;0,0005</t>
  </si>
  <si>
    <t>Scarico parziale impianto chimico-fisico/resine chelanti identificato da presa campione "PC1"</t>
  </si>
  <si>
    <t>Acque di scarico in uscita impianto di nanofiltrazione identificato da presa campione "PC2"</t>
  </si>
  <si>
    <t xml:space="preserve">Scarico finale pozzetto fiscale </t>
  </si>
  <si>
    <t>Tutti i materiali in ingresso, inclusi i rottami metallici</t>
  </si>
  <si>
    <t>10.04.02*</t>
  </si>
  <si>
    <t>R4</t>
  </si>
  <si>
    <t>15.01.03</t>
  </si>
  <si>
    <t>IMBALLAGGI IN LEGNO</t>
  </si>
  <si>
    <t>20.01.21*</t>
  </si>
  <si>
    <t>TUBI FLUORESCENTI ED ALTRI RIFIUTI CONTENENTI MERCURIO</t>
  </si>
  <si>
    <t>FANGHI DELLE FOSSE SETTICHE</t>
  </si>
  <si>
    <t>16.02.14</t>
  </si>
  <si>
    <t>APPARECCHIATURE FUORI USO, DIVERSI DA QUELLI DI CUI ALLE VOCI DA 16.02.09* A 16.02.13*</t>
  </si>
  <si>
    <t>17.04.11</t>
  </si>
  <si>
    <t>CAVI, DIVERSI DA QUELLI DI CUI ALLA VOCE 17.04.10</t>
  </si>
  <si>
    <t>20.03.04</t>
  </si>
  <si>
    <t>IMBALLAGGI DI PLASTICA</t>
  </si>
  <si>
    <t>15.01.02</t>
  </si>
  <si>
    <t>controlli quadrimestrali</t>
  </si>
  <si>
    <t>Piezometro 1 (monte) 
Piezometro 2 (valle) aventi una profondità di prelievo pari a 15 m ed una profondità pari a 20 m</t>
  </si>
  <si>
    <r>
      <rPr>
        <sz val="12"/>
        <rFont val="Calibri"/>
        <family val="2"/>
      </rPr>
      <t>μ</t>
    </r>
    <r>
      <rPr>
        <sz val="11.4"/>
        <rFont val="Tahoma"/>
        <family val="2"/>
      </rPr>
      <t>g/l</t>
    </r>
  </si>
  <si>
    <t>Piezometro 1</t>
  </si>
  <si>
    <t>Piezometro 2</t>
  </si>
  <si>
    <t>Analisi del 15/03/2018 RdP n. 18032717 del 27/03/2018</t>
  </si>
  <si>
    <t>Analisi del 25/07/2018 RdP n. 180736171 del 31/07/2018</t>
  </si>
  <si>
    <t>Analisi del 13/11/2018 RdP n. 18112107 del 21/11/2018</t>
  </si>
  <si>
    <t>Pozzo 1 (monte) 
Pozzo 2 (valle) aventi una profondità di prelievo pari a 30 m ed una profondità pari a 60 m</t>
  </si>
  <si>
    <t>POZZO 1</t>
  </si>
  <si>
    <t xml:space="preserve">Conducibilità elettrica specifica 20°C
</t>
  </si>
  <si>
    <t>Berillio</t>
  </si>
  <si>
    <t xml:space="preserve">Cadmio </t>
  </si>
  <si>
    <t>Cromo totale</t>
  </si>
  <si>
    <t xml:space="preserve">Manganese </t>
  </si>
  <si>
    <t>Nichel</t>
  </si>
  <si>
    <t>Clorometano</t>
  </si>
  <si>
    <t>Triclorometano</t>
  </si>
  <si>
    <t>Cloruro di vinile</t>
  </si>
  <si>
    <t>1,2-Dicloroetano</t>
  </si>
  <si>
    <t>1,1 Dicloroetilene</t>
  </si>
  <si>
    <t>Tricloroetilene</t>
  </si>
  <si>
    <t>Tetracloroetilene</t>
  </si>
  <si>
    <t>Esaclorobutadiene</t>
  </si>
  <si>
    <t>Sommatoria Organoalogenati</t>
  </si>
  <si>
    <t>1,1 Dicloroetano</t>
  </si>
  <si>
    <t>1,2 Dicloroetilene</t>
  </si>
  <si>
    <t>1,2 Dicloropropano</t>
  </si>
  <si>
    <t>1,1,2 Tricloroetano</t>
  </si>
  <si>
    <t>1,1,2,2 Tetracloroetano</t>
  </si>
  <si>
    <t>Tribromometano</t>
  </si>
  <si>
    <t>Dibromoclorometano</t>
  </si>
  <si>
    <t>Bromodiclorometano</t>
  </si>
  <si>
    <t>Monoclorobenzene</t>
  </si>
  <si>
    <t>1,2 - Diclorobenzene</t>
  </si>
  <si>
    <t>1,4 - Diclorobenzene</t>
  </si>
  <si>
    <t>1,2,4 Triclorobenzene</t>
  </si>
  <si>
    <t>Ammonio</t>
  </si>
  <si>
    <t>Azoto nitrico</t>
  </si>
  <si>
    <t>unità pH</t>
  </si>
  <si>
    <r>
      <rPr>
        <sz val="12"/>
        <rFont val="Calibri"/>
        <family val="2"/>
      </rPr>
      <t>μ</t>
    </r>
    <r>
      <rPr>
        <sz val="11.4"/>
        <rFont val="Tahoma"/>
        <family val="2"/>
      </rPr>
      <t>S/cm</t>
    </r>
  </si>
  <si>
    <r>
      <rPr>
        <sz val="12"/>
        <rFont val="Calibri"/>
        <family val="2"/>
      </rPr>
      <t>µ</t>
    </r>
    <r>
      <rPr>
        <sz val="11.4"/>
        <rFont val="Tahoma"/>
        <family val="2"/>
      </rPr>
      <t>g/l</t>
    </r>
  </si>
  <si>
    <t>mg/l (NH4)</t>
  </si>
  <si>
    <t>mg/l (NO3)</t>
  </si>
  <si>
    <t>&lt;0,02</t>
  </si>
  <si>
    <t>POZZO 2</t>
  </si>
  <si>
    <t>μS/cm</t>
  </si>
  <si>
    <t>µg/l</t>
  </si>
  <si>
    <t>Concentrazione limite da D. Lgs. n. 152/2006 s.m.i., Tab. 3, Allegato V, Parte Terza</t>
  </si>
  <si>
    <t>15.02.02*</t>
  </si>
  <si>
    <t>ASSORBENTI, MATERIALI FILTRANTI (INCLUSI FILTRI DELL'OLIO NON SPECIFICATI ALTRIMENTI), STRACCI E INDUMENTI PROTETTIVI, CONTAMINATI DA SOSTANZE PERICOLOSE</t>
  </si>
  <si>
    <t>Portale radiometrico
Modello: FHT 1388-S-S452
Fornitore: THERMO FISCHER</t>
  </si>
  <si>
    <t>Strumento portatile
Modello: FH 40 GL-FHZ 502P - Tel
Fornitore: TNE SRL-ESM EBERLINE</t>
  </si>
  <si>
    <t>Spettrometro GAMMA
Modello: BMSA
Fornitore: BRUMOLA</t>
  </si>
  <si>
    <t>Mensile</t>
  </si>
  <si>
    <t>Ad ogni scarico</t>
  </si>
  <si>
    <t>Calcio Numero CAS: 7440-70-2  (70-90%)
Alluminio Numero CAS:
7429-90-5 (10-30%)
Antimonio Numero CAS: 7440-36-0 (80%)
Selenio Numero CAS: 7782-49-2 (20%)</t>
  </si>
  <si>
    <t>H261
H302, H332, H373</t>
  </si>
  <si>
    <t xml:space="preserve">
A contatto con l'acqua libera gas infiammabili
Attenzione
Può avere effetti molto gravi e di lunga durata sulla salute
</t>
  </si>
  <si>
    <t>Tipologia</t>
  </si>
  <si>
    <t>Impiego</t>
  </si>
  <si>
    <t>Frequenza monitoraggio</t>
  </si>
  <si>
    <t>Modalità di controllo</t>
  </si>
  <si>
    <t>Modalità di registrazione</t>
  </si>
  <si>
    <t>Energia Elettrica</t>
  </si>
  <si>
    <t>Frantumazione batterie</t>
  </si>
  <si>
    <t>Annuale</t>
  </si>
  <si>
    <t>Contatori</t>
  </si>
  <si>
    <t>Registro</t>
  </si>
  <si>
    <t>Desolforazione pastello</t>
  </si>
  <si>
    <t>Filtrazione</t>
  </si>
  <si>
    <t>Trattamento acqua</t>
  </si>
  <si>
    <t>Servizi di stabilimento</t>
  </si>
  <si>
    <t>Nanofiltrazione</t>
  </si>
  <si>
    <t>Raffinazione</t>
  </si>
  <si>
    <t>Colata</t>
  </si>
  <si>
    <t>Tabella F.10 Monitoraggio consumi energetici</t>
  </si>
  <si>
    <t>Tabella F.11 Monitoraggio utilizzo materie prime e ausiliarie</t>
  </si>
  <si>
    <t>Fase di utilizzo</t>
  </si>
  <si>
    <t>Frequenza di misura</t>
  </si>
  <si>
    <t>Batterie al piombo:</t>
  </si>
  <si>
    <t>16.06.01*</t>
  </si>
  <si>
    <t>20.01.33*</t>
  </si>
  <si>
    <t>Materia prima</t>
  </si>
  <si>
    <t>Fase B</t>
  </si>
  <si>
    <t>t/a</t>
  </si>
  <si>
    <t>Residui a base di piombo:</t>
  </si>
  <si>
    <t>12.01.14*</t>
  </si>
  <si>
    <t>06.03.15*</t>
  </si>
  <si>
    <t>06.04.05*</t>
  </si>
  <si>
    <t>Fase C</t>
  </si>
  <si>
    <t xml:space="preserve">Rottami </t>
  </si>
  <si>
    <t>10.02.10</t>
  </si>
  <si>
    <t>19.10.02</t>
  </si>
  <si>
    <t>12.01.03</t>
  </si>
  <si>
    <t>17.04.03</t>
  </si>
  <si>
    <t>19.12.03</t>
  </si>
  <si>
    <t>20.01.40</t>
  </si>
  <si>
    <t>Materia ausiliaria</t>
  </si>
  <si>
    <t>Ferro/ghisa</t>
  </si>
  <si>
    <t>Zolfo granulare</t>
  </si>
  <si>
    <t>Fase D</t>
  </si>
  <si>
    <t>Fase C-D</t>
  </si>
  <si>
    <t xml:space="preserve">Gas </t>
  </si>
  <si>
    <t>Cloruro di ammonio</t>
  </si>
  <si>
    <t>Bicarbonato di sodio</t>
  </si>
  <si>
    <t>Fase F</t>
  </si>
  <si>
    <t>Leghe Ca/Al e Sb/Se</t>
  </si>
  <si>
    <t>Calcio met.</t>
  </si>
  <si>
    <t>Arsenico metallico</t>
  </si>
  <si>
    <t>Fase E</t>
  </si>
  <si>
    <t>Tabella F.12 Monitoraggio funzionamento impianto di depurazione acque</t>
  </si>
  <si>
    <t>Impianto/parte di esso/fase di processo</t>
  </si>
  <si>
    <t>Parametri</t>
  </si>
  <si>
    <t>Frequenza dei controlli</t>
  </si>
  <si>
    <t>Fase</t>
  </si>
  <si>
    <t>Modalità</t>
  </si>
  <si>
    <t>di registrazione dei controlli</t>
  </si>
  <si>
    <t>Pompe e motori</t>
  </si>
  <si>
    <t>Efficienza</t>
  </si>
  <si>
    <t>Semestrale</t>
  </si>
  <si>
    <t>Regime</t>
  </si>
  <si>
    <t>Visiva</t>
  </si>
  <si>
    <t>registro</t>
  </si>
  <si>
    <t>pH-metri</t>
  </si>
  <si>
    <t>Giornaliera</t>
  </si>
  <si>
    <t>Pulizia sonda</t>
  </si>
  <si>
    <t>Taratura con soluzioni tampone</t>
  </si>
  <si>
    <t>Vasche e serbatoi</t>
  </si>
  <si>
    <t>Tenuta</t>
  </si>
  <si>
    <t>Tabella F.13 Prove di tenuta dei serbatoi/vasche</t>
  </si>
  <si>
    <t>Struttura di contenimento</t>
  </si>
  <si>
    <t>Condizione verificata</t>
  </si>
  <si>
    <t>Frequenza</t>
  </si>
  <si>
    <t xml:space="preserve">di registrazione </t>
  </si>
  <si>
    <t>Vasche impianto trattamento acque</t>
  </si>
  <si>
    <t>Tenuta delle impermeabilizzazioni</t>
  </si>
  <si>
    <t>Serbatoi stoccaggio reagenti impianto depurazione</t>
  </si>
  <si>
    <t>Serbatoio gasolio (interrato)</t>
  </si>
  <si>
    <t>Tenuta serbatoio</t>
  </si>
  <si>
    <t>Strumentale</t>
  </si>
  <si>
    <t>Funzionalità dispositivi rilevamento perdite intercapedine</t>
  </si>
  <si>
    <t>Prova di tenuta tubazione di aspirazione</t>
  </si>
  <si>
    <t>Tabella F.14 Monitoraggio del funzionamento degli impianti di abbattimento emissioni</t>
  </si>
  <si>
    <t>Perdite</t>
  </si>
  <si>
    <t>Sostanza</t>
  </si>
  <si>
    <t>Filtri a tessuto</t>
  </si>
  <si>
    <t>giornaliera</t>
  </si>
  <si>
    <t>Polvere a base di piombo</t>
  </si>
  <si>
    <t>Filtri a umido (Scrubber)</t>
  </si>
  <si>
    <t>Visivo</t>
  </si>
  <si>
    <t>Impianto di trattamento acque</t>
  </si>
  <si>
    <t>PH ingresso/uscita</t>
  </si>
  <si>
    <t>Metalli pesanti e solfati nelle acque di scarico</t>
  </si>
  <si>
    <r>
      <t>v</t>
    </r>
    <r>
      <rPr>
        <sz val="7"/>
        <rFont val="Tahoma"/>
        <family val="2"/>
      </rPr>
      <t xml:space="preserve"> </t>
    </r>
    <r>
      <rPr>
        <sz val="10"/>
        <rFont val="Tahoma"/>
        <family val="2"/>
      </rPr>
      <t>Perdite di carico (mmCA)</t>
    </r>
  </si>
  <si>
    <r>
      <t>v</t>
    </r>
    <r>
      <rPr>
        <sz val="7"/>
        <rFont val="Tahoma"/>
        <family val="2"/>
      </rPr>
      <t xml:space="preserve"> </t>
    </r>
    <r>
      <rPr>
        <sz val="10"/>
        <rFont val="Tahoma"/>
        <family val="2"/>
      </rPr>
      <t>Corrente motore (A)</t>
    </r>
  </si>
  <si>
    <r>
      <t>v</t>
    </r>
    <r>
      <rPr>
        <sz val="7"/>
        <rFont val="Tahoma"/>
        <family val="2"/>
      </rPr>
      <t xml:space="preserve"> </t>
    </r>
    <r>
      <rPr>
        <sz val="10"/>
        <rFont val="Tahoma"/>
        <family val="2"/>
      </rPr>
      <t>Temperatura in ingresso (°C)</t>
    </r>
  </si>
  <si>
    <r>
      <t>v</t>
    </r>
    <r>
      <rPr>
        <i/>
        <sz val="7"/>
        <color indexed="8"/>
        <rFont val="Tahoma"/>
        <family val="2"/>
      </rPr>
      <t xml:space="preserve"> </t>
    </r>
    <r>
      <rPr>
        <i/>
        <sz val="10"/>
        <color indexed="8"/>
        <rFont val="Tahoma"/>
        <family val="2"/>
      </rPr>
      <t>Livello acqua</t>
    </r>
  </si>
  <si>
    <r>
      <t>v</t>
    </r>
    <r>
      <rPr>
        <i/>
        <sz val="7"/>
        <color indexed="8"/>
        <rFont val="Tahoma"/>
        <family val="2"/>
      </rPr>
      <t xml:space="preserve"> </t>
    </r>
    <r>
      <rPr>
        <i/>
        <sz val="10"/>
        <color indexed="8"/>
        <rFont val="Tahoma"/>
        <family val="2"/>
      </rPr>
      <t>Funzionamento pompa lavaggio</t>
    </r>
  </si>
  <si>
    <t>Tabella F.15 Interventi sui punti critici dell’impianto</t>
  </si>
  <si>
    <t>2 volte all’anno in occasione delle fermate di agosto e dicembre</t>
  </si>
  <si>
    <t>Filtri a umido</t>
  </si>
  <si>
    <t>Impianto a resine selettive</t>
  </si>
  <si>
    <t xml:space="preserve">Impianto di nanofiltrazione </t>
  </si>
  <si>
    <r>
      <t> </t>
    </r>
    <r>
      <rPr>
        <b/>
        <sz val="10"/>
        <color indexed="8"/>
        <rFont val="Tahoma"/>
        <family val="2"/>
      </rPr>
      <t>Impianto/parte di esso/fase di processo</t>
    </r>
  </si>
  <si>
    <r>
      <t>v</t>
    </r>
    <r>
      <rPr>
        <sz val="7"/>
        <color indexed="8"/>
        <rFont val="Tahoma"/>
        <family val="2"/>
      </rPr>
      <t xml:space="preserve"> </t>
    </r>
    <r>
      <rPr>
        <sz val="10"/>
        <color indexed="8"/>
        <rFont val="Tahoma"/>
        <family val="2"/>
      </rPr>
      <t>Controllo integrità delle maniche filtranti</t>
    </r>
  </si>
  <si>
    <r>
      <t>v</t>
    </r>
    <r>
      <rPr>
        <sz val="7"/>
        <color indexed="8"/>
        <rFont val="Tahoma"/>
        <family val="2"/>
      </rPr>
      <t xml:space="preserve"> </t>
    </r>
    <r>
      <rPr>
        <sz val="10"/>
        <color indexed="8"/>
        <rFont val="Tahoma"/>
        <family val="2"/>
      </rPr>
      <t>Controllo sistema di controlavaggio</t>
    </r>
  </si>
  <si>
    <r>
      <t>v</t>
    </r>
    <r>
      <rPr>
        <sz val="7"/>
        <color indexed="8"/>
        <rFont val="Tahoma"/>
        <family val="2"/>
      </rPr>
      <t xml:space="preserve"> </t>
    </r>
    <r>
      <rPr>
        <sz val="10"/>
        <color indexed="8"/>
        <rFont val="Tahoma"/>
        <family val="2"/>
      </rPr>
      <t>Controllo movimenti serrande ingresso/uscita</t>
    </r>
  </si>
  <si>
    <r>
      <t>v</t>
    </r>
    <r>
      <rPr>
        <sz val="7"/>
        <color indexed="8"/>
        <rFont val="Tahoma"/>
        <family val="2"/>
      </rPr>
      <t xml:space="preserve"> </t>
    </r>
    <r>
      <rPr>
        <sz val="10"/>
        <color indexed="8"/>
        <rFont val="Tahoma"/>
        <family val="2"/>
      </rPr>
      <t>Controllo corrosione interna ed esterna</t>
    </r>
  </si>
  <si>
    <r>
      <t>v</t>
    </r>
    <r>
      <rPr>
        <sz val="7"/>
        <color indexed="8"/>
        <rFont val="Tahoma"/>
        <family val="2"/>
      </rPr>
      <t xml:space="preserve"> </t>
    </r>
    <r>
      <rPr>
        <sz val="10"/>
        <color indexed="8"/>
        <rFont val="Tahoma"/>
        <family val="2"/>
      </rPr>
      <t>Controllo motore elettrico e trasmissione meccanica</t>
    </r>
  </si>
  <si>
    <r>
      <t>v</t>
    </r>
    <r>
      <rPr>
        <sz val="7"/>
        <color indexed="8"/>
        <rFont val="Tahoma"/>
        <family val="2"/>
      </rPr>
      <t xml:space="preserve"> </t>
    </r>
    <r>
      <rPr>
        <sz val="10"/>
        <color indexed="8"/>
        <rFont val="Tahoma"/>
        <family val="2"/>
      </rPr>
      <t>Controllo intasamento tubazioni di aspirazione</t>
    </r>
  </si>
  <si>
    <r>
      <t>v</t>
    </r>
    <r>
      <rPr>
        <sz val="7"/>
        <color indexed="8"/>
        <rFont val="Tahoma"/>
        <family val="2"/>
      </rPr>
      <t xml:space="preserve"> </t>
    </r>
    <r>
      <rPr>
        <sz val="10"/>
        <color indexed="8"/>
        <rFont val="Tahoma"/>
        <family val="2"/>
      </rPr>
      <t>Pulizia vasche / serbatoi</t>
    </r>
  </si>
  <si>
    <r>
      <t>v</t>
    </r>
    <r>
      <rPr>
        <sz val="7"/>
        <color indexed="8"/>
        <rFont val="Tahoma"/>
        <family val="2"/>
      </rPr>
      <t xml:space="preserve"> </t>
    </r>
    <r>
      <rPr>
        <sz val="10"/>
        <color indexed="8"/>
        <rFont val="Tahoma"/>
        <family val="2"/>
      </rPr>
      <t>Controllo efficienza pompe e motori</t>
    </r>
  </si>
  <si>
    <r>
      <t>v</t>
    </r>
    <r>
      <rPr>
        <sz val="7"/>
        <color indexed="8"/>
        <rFont val="Tahoma"/>
        <family val="2"/>
      </rPr>
      <t xml:space="preserve"> </t>
    </r>
    <r>
      <rPr>
        <i/>
        <sz val="10"/>
        <color indexed="8"/>
        <rFont val="Tahoma"/>
        <family val="2"/>
      </rPr>
      <t>Controllo stato delle sfere flottanti</t>
    </r>
  </si>
  <si>
    <r>
      <t>v</t>
    </r>
    <r>
      <rPr>
        <sz val="7"/>
        <color indexed="8"/>
        <rFont val="Tahoma"/>
        <family val="2"/>
      </rPr>
      <t xml:space="preserve"> </t>
    </r>
    <r>
      <rPr>
        <i/>
        <sz val="10"/>
        <color indexed="8"/>
        <rFont val="Tahoma"/>
        <family val="2"/>
      </rPr>
      <t>Verifica efficienza ugelli</t>
    </r>
  </si>
  <si>
    <r>
      <t>v</t>
    </r>
    <r>
      <rPr>
        <sz val="7"/>
        <color indexed="8"/>
        <rFont val="Tahoma"/>
        <family val="2"/>
      </rPr>
      <t xml:space="preserve"> </t>
    </r>
    <r>
      <rPr>
        <i/>
        <sz val="10"/>
        <color indexed="8"/>
        <rFont val="Tahoma"/>
        <family val="2"/>
      </rPr>
      <t>Sostituzione acqua di neutralizzazione e pulizia bacino</t>
    </r>
  </si>
  <si>
    <r>
      <t>v</t>
    </r>
    <r>
      <rPr>
        <sz val="7"/>
        <color indexed="8"/>
        <rFont val="Tahoma"/>
        <family val="2"/>
      </rPr>
      <t xml:space="preserve"> </t>
    </r>
    <r>
      <rPr>
        <i/>
        <sz val="10"/>
        <color indexed="8"/>
        <rFont val="Tahoma"/>
        <family val="2"/>
      </rPr>
      <t>Controllo stato dell’efficienza delle resine</t>
    </r>
  </si>
  <si>
    <r>
      <t>v</t>
    </r>
    <r>
      <rPr>
        <sz val="7"/>
        <color indexed="8"/>
        <rFont val="Tahoma"/>
        <family val="2"/>
      </rPr>
      <t xml:space="preserve"> </t>
    </r>
    <r>
      <rPr>
        <i/>
        <sz val="10"/>
        <color indexed="8"/>
        <rFont val="Tahoma"/>
        <family val="2"/>
      </rPr>
      <t>Controllo efficienza e stato generale dell’impianto</t>
    </r>
  </si>
  <si>
    <r>
      <t>v</t>
    </r>
    <r>
      <rPr>
        <sz val="7"/>
        <color indexed="8"/>
        <rFont val="Tahoma"/>
        <family val="2"/>
      </rPr>
      <t xml:space="preserve"> </t>
    </r>
    <r>
      <rPr>
        <i/>
        <sz val="10"/>
        <color indexed="8"/>
        <rFont val="Tahoma"/>
        <family val="2"/>
      </rPr>
      <t>Controllo efficienza membrane</t>
    </r>
  </si>
  <si>
    <r>
      <t>v</t>
    </r>
    <r>
      <rPr>
        <i/>
        <sz val="10"/>
        <color indexed="8"/>
        <rFont val="Tahoma"/>
        <family val="2"/>
      </rPr>
      <t xml:space="preserve">Controllo dei dispositivi di controllo in continuo integrati nel sistema (pH-metri, sonde temperature, conducimetro, indicatori di livello) </t>
    </r>
  </si>
  <si>
    <r>
      <t>v</t>
    </r>
    <r>
      <rPr>
        <i/>
        <sz val="10"/>
        <color indexed="8"/>
        <rFont val="Tahoma"/>
        <family val="2"/>
      </rPr>
      <t>Controllo efficienza e stato generale dell’impianto</t>
    </r>
  </si>
  <si>
    <t>Tabella F.16 Monitoraggio del funzionamento della barriera idraulica</t>
  </si>
  <si>
    <t>(come da progetto definitivo di bonifica delle acque di falda D.D. 53 DEL 27/03/2015)</t>
  </si>
  <si>
    <t>Modalità di registrazione dei controlli</t>
  </si>
  <si>
    <t>Pompe dei pozzi</t>
  </si>
  <si>
    <t>Visiva/ Strumentale</t>
  </si>
  <si>
    <r>
      <t>v</t>
    </r>
    <r>
      <rPr>
        <sz val="7"/>
        <color indexed="8"/>
        <rFont val="Tahoma"/>
        <family val="2"/>
      </rPr>
      <t xml:space="preserve"> </t>
    </r>
    <r>
      <rPr>
        <sz val="10"/>
        <rFont val="Tahoma"/>
        <family val="2"/>
      </rPr>
      <t xml:space="preserve">Verifica di eventuali perdite sulle tubazioni </t>
    </r>
  </si>
  <si>
    <r>
      <t>v</t>
    </r>
    <r>
      <rPr>
        <sz val="7"/>
        <rFont val="Tahoma"/>
        <family val="2"/>
      </rPr>
      <t xml:space="preserve"> </t>
    </r>
    <r>
      <rPr>
        <sz val="10"/>
        <rFont val="Tahoma"/>
        <family val="2"/>
      </rPr>
      <t>Controllo dei componenti idraulici (valvole, misuratori di portata)</t>
    </r>
  </si>
  <si>
    <r>
      <t>v</t>
    </r>
    <r>
      <rPr>
        <sz val="7"/>
        <rFont val="Tahoma"/>
        <family val="2"/>
      </rPr>
      <t xml:space="preserve"> </t>
    </r>
    <r>
      <rPr>
        <sz val="10"/>
        <rFont val="Tahoma"/>
        <family val="2"/>
      </rPr>
      <t>Controllo dei componenti elettrici (fusibili, contattori, interruttori, inverter)</t>
    </r>
  </si>
  <si>
    <t xml:space="preserve">Tabella F.17 Monitoraggio dei livelli piezometrici in condizioni dinamiche </t>
  </si>
  <si>
    <t xml:space="preserve">Piezometri/Pozzi </t>
  </si>
  <si>
    <t>Quota assoluta testa tubo</t>
  </si>
  <si>
    <t xml:space="preserve"> (m.s.l.m.)</t>
  </si>
  <si>
    <t>Piezometro A3</t>
  </si>
  <si>
    <t>Piezometro B3</t>
  </si>
  <si>
    <t>Piezometro D2</t>
  </si>
  <si>
    <t>Piezometro E2</t>
  </si>
  <si>
    <t>Piezometro G6</t>
  </si>
  <si>
    <t>Piezometro H1</t>
  </si>
  <si>
    <t>Piezometro H3</t>
  </si>
  <si>
    <t>Piezometro H4</t>
  </si>
  <si>
    <t>Pozzo PB1</t>
  </si>
  <si>
    <t>Pozzo PB2</t>
  </si>
  <si>
    <t>Pozzo PB3</t>
  </si>
  <si>
    <t>Pozzo PB4</t>
  </si>
  <si>
    <t>Pozzo PB5</t>
  </si>
  <si>
    <t>Pozzo PB6</t>
  </si>
  <si>
    <t>Pozzo PB7</t>
  </si>
  <si>
    <t>Piezometro PC1</t>
  </si>
  <si>
    <t>Piezometro PC2</t>
  </si>
  <si>
    <t>Piezometro PC3</t>
  </si>
  <si>
    <r>
      <t>v</t>
    </r>
    <r>
      <rPr>
        <sz val="7"/>
        <color indexed="8"/>
        <rFont val="Tahoma"/>
        <family val="2"/>
      </rPr>
      <t xml:space="preserve">  </t>
    </r>
    <r>
      <rPr>
        <sz val="10"/>
        <color indexed="8"/>
        <rFont val="Tahoma"/>
        <family val="2"/>
      </rPr>
      <t xml:space="preserve">Soggiacenza della falda  </t>
    </r>
  </si>
  <si>
    <t xml:space="preserve">Tabella F.18 Monitoraggio del funzionamento dell’impianto di nanofiltrazione </t>
  </si>
  <si>
    <t>Serbatoi impianto nanofiltrazione</t>
  </si>
  <si>
    <t>Verifica funzionalità dei livelli nei serbatoi</t>
  </si>
  <si>
    <t>Colonna a pirolusite</t>
  </si>
  <si>
    <t>Controlavaggio filtro a sabbia</t>
  </si>
  <si>
    <t>Visiva/Strumentale</t>
  </si>
  <si>
    <t>Colonna a carbone</t>
  </si>
  <si>
    <t>Controlavaggio filtro a carbone</t>
  </si>
  <si>
    <t>Controllo filtri a cartucce</t>
  </si>
  <si>
    <t xml:space="preserve">Settimanale </t>
  </si>
  <si>
    <t>Strumentazione di controllo e misura</t>
  </si>
  <si>
    <t>Pressione manometri</t>
  </si>
  <si>
    <t>Visivo/Strumentale</t>
  </si>
  <si>
    <t>Permeazione</t>
  </si>
  <si>
    <t>Lavaggio membrane</t>
  </si>
  <si>
    <t>Trimestrale</t>
  </si>
  <si>
    <t xml:space="preserve">Provoca ustioni cutanee e lesioni oculari
Corrosivo per i metalli
Può essere letale anche in piccole quantità e in seguito a breve esposizione
Può avere effetti molto gravi e di lunga durata sulla salute
Tossico per gli organismi acquatici
Danni a lungo termine per l'ecosistema
</t>
  </si>
  <si>
    <t>Provoca ustioni cutanee e lesioni oculari
Corrosivo per i metalli</t>
  </si>
  <si>
    <t>PERIODICITà DI CONTROLLO RISPETTATA - REGISTRI DISPONIBILI IN AZIENDA</t>
  </si>
  <si>
    <t>controlli semestrali</t>
  </si>
  <si>
    <t>D2</t>
  </si>
  <si>
    <t>H4</t>
  </si>
  <si>
    <t>Cromo (Cr)</t>
  </si>
  <si>
    <r>
      <rPr>
        <sz val="12"/>
        <rFont val="Calibri"/>
        <family val="2"/>
      </rPr>
      <t>μ</t>
    </r>
    <r>
      <rPr>
        <sz val="11.4"/>
        <rFont val="Tahoma"/>
        <family val="2"/>
      </rPr>
      <t>S/cm a 20°C</t>
    </r>
  </si>
  <si>
    <t>Piezometri D2, E2, H4 posizionati a monte idrogeologico aventi una profndità pari a 12 m e una profondità del livello piezometrico da p.c. (m) pari, rispettivamente, a 6,70-6,70-6,79</t>
  </si>
  <si>
    <t>0823827969</t>
  </si>
  <si>
    <t>Scarico parziale impianto chimico-fisico/resine chelanti identificato da presa campione "PC1</t>
  </si>
  <si>
    <t xml:space="preserve">VEDI TABELLE A PARTIRE DA RIGA 54 </t>
  </si>
  <si>
    <t>anno 2019</t>
  </si>
  <si>
    <t>batterie lavorate = 70009 t</t>
  </si>
  <si>
    <t>Concentrazione
(mg/Nm3)</t>
  </si>
  <si>
    <t>Analisi del 26/01/2019 RdP n. ECOBAT_MAR E1_01_2019</t>
  </si>
  <si>
    <t>Analisi del 25/01/2019 RdP n. ECOBAT_MAR E2_01_2019</t>
  </si>
  <si>
    <r>
      <t>Analisi del 23/01/2019</t>
    </r>
    <r>
      <rPr>
        <sz val="12"/>
        <color indexed="8"/>
        <rFont val="Tahoma"/>
        <family val="2"/>
      </rPr>
      <t xml:space="preserve"> RdP n. ECOBAT_MAR E3_01_2019</t>
    </r>
  </si>
  <si>
    <r>
      <t xml:space="preserve">Analisi del 21/01/2019 </t>
    </r>
    <r>
      <rPr>
        <sz val="12"/>
        <color indexed="8"/>
        <rFont val="Tahoma"/>
        <family val="2"/>
      </rPr>
      <t>RdP n. ECOBAT_MAR E4_01_2019</t>
    </r>
  </si>
  <si>
    <r>
      <t xml:space="preserve">Analisi del 24/01/2019 </t>
    </r>
    <r>
      <rPr>
        <sz val="12"/>
        <color indexed="8"/>
        <rFont val="Tahoma"/>
        <family val="2"/>
      </rPr>
      <t>RdP n. ECOBAT_MAR E5_01_2019</t>
    </r>
  </si>
  <si>
    <t>Analisi del 22/01/2019 RdP n. ECOBAT_MAR E9_01_2019</t>
  </si>
  <si>
    <r>
      <t xml:space="preserve">Analisi del 28/01/2019 </t>
    </r>
    <r>
      <rPr>
        <sz val="12"/>
        <color indexed="8"/>
        <rFont val="Tahoma"/>
        <family val="2"/>
      </rPr>
      <t>RdP n. ECOBAT_MAR E10_01_2019</t>
    </r>
  </si>
  <si>
    <r>
      <t>Analisi del 24/05/2019</t>
    </r>
    <r>
      <rPr>
        <sz val="12"/>
        <color indexed="8"/>
        <rFont val="Tahoma"/>
        <family val="2"/>
      </rPr>
      <t xml:space="preserve"> RdP n. ECOBAT_MAR E1_05_2019</t>
    </r>
  </si>
  <si>
    <r>
      <t xml:space="preserve">Analisi del 23/05/2019 </t>
    </r>
    <r>
      <rPr>
        <sz val="12"/>
        <color indexed="8"/>
        <rFont val="Tahoma"/>
        <family val="2"/>
      </rPr>
      <t>RdP n. ECOBAT_MAR E2_05_2019</t>
    </r>
  </si>
  <si>
    <r>
      <t xml:space="preserve">Analisi del 25/05/2019 RdP n. </t>
    </r>
    <r>
      <rPr>
        <sz val="12"/>
        <color indexed="8"/>
        <rFont val="Tahoma"/>
        <family val="2"/>
      </rPr>
      <t>ECOBAT_MAR E3_05_2019</t>
    </r>
  </si>
  <si>
    <r>
      <t xml:space="preserve">Analisi del 27/05/2019 </t>
    </r>
    <r>
      <rPr>
        <sz val="12"/>
        <color indexed="8"/>
        <rFont val="Tahoma"/>
        <family val="2"/>
      </rPr>
      <t>RdP n. ECOBAT_MAR E4_05_2019</t>
    </r>
  </si>
  <si>
    <t>Analisi del 22/05/2019 RdP n. ECOBAT_MAR E5_05_2019</t>
  </si>
  <si>
    <r>
      <t xml:space="preserve">Analisi del 20/05/2019 </t>
    </r>
    <r>
      <rPr>
        <sz val="12"/>
        <color indexed="8"/>
        <rFont val="Tahoma"/>
        <family val="2"/>
      </rPr>
      <t>RdP n. ECOBAT_MAR E9_05_2019</t>
    </r>
  </si>
  <si>
    <r>
      <t>Analisi del 21/05/2019</t>
    </r>
    <r>
      <rPr>
        <sz val="12"/>
        <color indexed="8"/>
        <rFont val="Tahoma"/>
        <family val="2"/>
      </rPr>
      <t xml:space="preserve"> RdP n. ECOBAT_MAR E10_05_2019</t>
    </r>
  </si>
  <si>
    <r>
      <t xml:space="preserve">Analisi del 10/09/2019 </t>
    </r>
    <r>
      <rPr>
        <sz val="12"/>
        <color indexed="8"/>
        <rFont val="Tahoma"/>
        <family val="2"/>
      </rPr>
      <t>RdP n. ECOBAT_MAR E1_09_2019</t>
    </r>
  </si>
  <si>
    <t>Analisi del 11/09/2019 Rdp n. ECOBAT_MAR E2_09_2019</t>
  </si>
  <si>
    <t>Analisi del 13/09/2019 Rdp n. ECOBAT_MAR E3_09_2019</t>
  </si>
  <si>
    <t>Analisi del 14/09/2019 Rdp n. ECOBAT_MAR E4_09_2019</t>
  </si>
  <si>
    <t>Analisi del 11/09/2019 Rdp n. ECOBAT_MAR E5_09_2019</t>
  </si>
  <si>
    <t>Analisi del 16/09/2019 Rdp n. ECOBAT_MAR E9_09_2019</t>
  </si>
  <si>
    <t>Analisi del 12/09/2019 Rdp n. ECOBAT_MAR E10_09_2019</t>
  </si>
  <si>
    <t>Analisi del 14/03/2019 RdP n. 19032523 del 25/03/2019</t>
  </si>
  <si>
    <t>Analisi del 14/03/2019 RdP n. 19032509 del 25/03/2019</t>
  </si>
  <si>
    <t>&lt;0,3</t>
  </si>
  <si>
    <t>Analisi del 13/06/2019 RdP n. 19062522 del 25/06/2019</t>
  </si>
  <si>
    <t>Analisi del 13/06/2019 RdP n. 19062521 del 25/06/2019</t>
  </si>
  <si>
    <t>Analisi del 17/09/2019 RdP n. 19092506 del 25/09/2019</t>
  </si>
  <si>
    <t>Analisi del 17/09/2019 RdP n. 19092507 del 25/09/2019</t>
  </si>
  <si>
    <t>Analisi del 19/12/2019 RdP n. 19123005 del 30/12/2019</t>
  </si>
  <si>
    <t>Analisi del 19/12/2019 RdP n. 19123007 del 30/12/2019</t>
  </si>
  <si>
    <t>Analisi del 16/01/2019 RdP n. 19012312 del 23/01/2019</t>
  </si>
  <si>
    <t>Analisi del 13/02/2019 RdP n. 19022102 del 21/02/2019</t>
  </si>
  <si>
    <t>Analisi del 14/03/2019 RdP n. 19032507 del 25/03/2019</t>
  </si>
  <si>
    <t>Analisi del 16/04/2019 RdP n. 19043003 del 30/04/2019</t>
  </si>
  <si>
    <t>Analisi del 14/05/2019 RdP n. 19052810 del 28/05/2019</t>
  </si>
  <si>
    <t>Analisi del 13/06/2019 RdP n. 19062410 del 24/06/2019</t>
  </si>
  <si>
    <t>Analisi del 17/07/2019 RdP n. 19072404 del 24/07/2019</t>
  </si>
  <si>
    <t>Analisi del 09/08/2019 RdP n. 19090911 del 09/09/2019</t>
  </si>
  <si>
    <t>Analisi del 17/09/2019 RdP n. 19092331 del 23/09/2019</t>
  </si>
  <si>
    <t>Analisi del 15/10/2019 RdP n. 19102422 del 24/10/2019</t>
  </si>
  <si>
    <t>Analisi del 18/11/2019 Rdp n. 19112511 del 25/11/2019</t>
  </si>
  <si>
    <t>Analisi del 18/12/2019 RdP n. 19122706 del 27/12/2019</t>
  </si>
  <si>
    <t>METALLI NON FERROSI</t>
  </si>
  <si>
    <t>16.01.21*</t>
  </si>
  <si>
    <t>COMPONENTI PERICOLOSI DIVERSI DA QUELLI DI CUI ALLE VOCI DA 16.01.07 A 16.01.11, 16.01.13 E 16.01.14</t>
  </si>
  <si>
    <t>17.03.01*</t>
  </si>
  <si>
    <t>MISCELE BITUMINOSE CONTENENTI CATRAME DI CARBONE</t>
  </si>
  <si>
    <t>SOSTANZE CHIMICHE DI LABORATORIO CONTENENTI O COSTITUITE DA SOSTANZE PERICOLOSE, COMPRESE LE MISCELE DI SOSTANZE CHIMICHE DI LABORATORIO</t>
  </si>
  <si>
    <t>17.06.03*</t>
  </si>
  <si>
    <t>ALTRI MATERIALI ISOLANTI CONTENENTI O COSTITUITI DA SOSTANZE PERICOLOSE</t>
  </si>
  <si>
    <t>19.12.04</t>
  </si>
  <si>
    <t>PLASTICA E GOMMA</t>
  </si>
  <si>
    <t>16.02.15*</t>
  </si>
  <si>
    <t>COMPONENTI PERICOLOSI RIMOSSI DA APPARECCHIATURE FUORI USO</t>
  </si>
  <si>
    <t>17.09.03*</t>
  </si>
  <si>
    <t>ALTRI RIFIUTI DELL'ATTIVITà DI COSTRUZIONE E DEMOLIZIONE (COMPRESI RIFIUTI MISTI) CONTENENTI SOSTANZE PERICOLOSE</t>
  </si>
  <si>
    <t>16.06.02*</t>
  </si>
  <si>
    <t>BATTERIE AL NICHEL-CADMIO</t>
  </si>
  <si>
    <t>17.09.04</t>
  </si>
  <si>
    <t>RIFIUTI MISTI DELL'ATTIVITà DI COSTRUZIONE E DEMOLIZIONE, DIVERSI DA QUELLI DI CUI ALLE VOCI 17.09.01, 17.09.02 E 17.09.03</t>
  </si>
  <si>
    <t>Analisi del 16/01/2019 RdP n. 19012311 del 23/01/2019</t>
  </si>
  <si>
    <t>Analisi del 13/02/2019 RdP n. 19022101 del 21/02/2019</t>
  </si>
  <si>
    <t>Analisi del 25/03/2019 RdP n. 19032508 del 25/03/2019</t>
  </si>
  <si>
    <t>Analisi del 16/04/2019 RdP n. 19043002 del 30/04/2019</t>
  </si>
  <si>
    <t>Analisi del 14/05/2019 RdP n. 19052809 del 28/05/2019</t>
  </si>
  <si>
    <t>Analisi del 13/06/2019 RdP n. 19062409 del 24/06/2019</t>
  </si>
  <si>
    <t>Analisi del 17/07/2019 RdP n. 19072403 del 24/07/2019</t>
  </si>
  <si>
    <t>Analisi del 09/08/2019 RdP n. 19090910 del 09/09/2019</t>
  </si>
  <si>
    <t>Analisi del 17/09/2019 RdP n. 19092330 del 23/09/2019</t>
  </si>
  <si>
    <t>Analisi del 15/10/2019 RdP n. 19102421 del 24/10/2019</t>
  </si>
  <si>
    <t>Analisi del 18/11/2019 RdP n. 19112509 del 25/11/2019</t>
  </si>
  <si>
    <t>Analisi del 18/12/2019 RdP n. 19122705 del 27/12/2019</t>
  </si>
  <si>
    <t>Analisi del 14/03/2019 RdP n. 19032114 del 21/03/2019</t>
  </si>
  <si>
    <t>Analisi del 17/07/2019 RdP n. 19073009 del 30/07/2019</t>
  </si>
  <si>
    <t>Analisi del 18/11/2019 RdP n. 19112201 del 22/11/2019</t>
  </si>
  <si>
    <t>Analisi del 27/02/2019 RdP n. 20190004194 C01 A1 del 19/03/2019</t>
  </si>
  <si>
    <t>Analisi del 27/02/2019 RdP n. 20190004195 C01 A1 del 19/03/2019</t>
  </si>
  <si>
    <t>Analisi del 20/06/2019 RdP n. 20190014405 C01 A1 del 01/07/2019</t>
  </si>
  <si>
    <t>Nitriti</t>
  </si>
  <si>
    <t>&lt;20</t>
  </si>
  <si>
    <t>Analisi del 20/06/2019 RdP n. 20190014406 C01 A1 del 01/07/2019</t>
  </si>
  <si>
    <t>Analisi del 28/10/2019 RdP n. 20190025092 C01 A1 del 07/11/2019</t>
  </si>
  <si>
    <t>&lt;40</t>
  </si>
  <si>
    <t>Analisi del 28/10/2019 RdP n. 20190025093 C01 A1 del 07/11/2019</t>
  </si>
  <si>
    <t>Analisi del 13/06/2019  RdP n. 19062406 del 24/06/2019</t>
  </si>
  <si>
    <t>Analisi del 13/06/2019  RdP n. 19062408 del 24/06/2019</t>
  </si>
  <si>
    <t>Analisi del 12/12/2019 RdP n. 19122052 del 20/12/2019</t>
  </si>
  <si>
    <t>Analisi del 12/12/2019 RdP n. 19122053 del 20/12/2019</t>
  </si>
  <si>
    <t>Analisi del 12/12/2019 RdP n. 19122054 del 20/12/2019</t>
  </si>
  <si>
    <t>VEDI NOTA</t>
  </si>
  <si>
    <r>
      <rPr>
        <b/>
        <sz val="12"/>
        <rFont val="Tahoma"/>
        <family val="2"/>
      </rPr>
      <t>NOTA</t>
    </r>
    <r>
      <rPr>
        <sz val="12"/>
        <rFont val="Tahoma"/>
        <family val="2"/>
      </rPr>
      <t xml:space="preserve">
</t>
    </r>
    <r>
      <rPr>
        <i/>
        <sz val="12"/>
        <rFont val="Tahoma"/>
        <family val="2"/>
      </rPr>
      <t xml:space="preserve">Il pozzo D2 al momento del campionamento ha presentato problemi di emungimento presentando torbidità e poca acqua. A tal rigurdo non è stato possibile effettuare un'analisi chimica rappresentativa e corrispondente allo stato chimico della falda </t>
    </r>
  </si>
  <si>
    <r>
      <rPr>
        <b/>
        <sz val="10"/>
        <rFont val="Tahoma"/>
        <family val="2"/>
      </rPr>
      <t>DICHIARAZIONE MUD 2020 RELATIVA ALL'ANNO 2019</t>
    </r>
    <r>
      <rPr>
        <sz val="10"/>
        <rFont val="Tahoma"/>
        <family val="2"/>
      </rPr>
      <t xml:space="preserve"> - TRASMESSA IN DATA 24/03/2020</t>
    </r>
  </si>
  <si>
    <r>
      <rPr>
        <b/>
        <sz val="10"/>
        <rFont val="Tahoma"/>
        <family val="2"/>
      </rPr>
      <t>DICHIARAZIONE (E-PRTR)</t>
    </r>
    <r>
      <rPr>
        <sz val="10"/>
        <rFont val="Tahoma"/>
        <family val="2"/>
      </rPr>
      <t xml:space="preserve"> - EUROPEAN POLLUTANT RELEASE AND TRANSFER REGISTER  2020 (DATI 2019) - TRASMESSA IN DATA 07/05/2020</t>
    </r>
  </si>
  <si>
    <r>
      <rPr>
        <b/>
        <sz val="10"/>
        <rFont val="Tahoma"/>
        <family val="2"/>
      </rPr>
      <t>DICHIARAZIONE ANNUA QUANTITATIVI RIFIUTI TRATTATI (CDCNPA) - CENTRO DI COORDINAMENTO MAZIONALE PILE E ACCUMULATORI -</t>
    </r>
    <r>
      <rPr>
        <sz val="10"/>
        <rFont val="Tahoma"/>
        <family val="2"/>
      </rPr>
      <t xml:space="preserve"> ART. 10 COMMA 8 DEL D.LGS. 188/2008 E SM.I. - TRASMESSA IN DATA 04/03/2020</t>
    </r>
  </si>
  <si>
    <r>
      <rPr>
        <b/>
        <sz val="10"/>
        <rFont val="Tahoma"/>
        <family val="2"/>
      </rPr>
      <t>DICHIARAZIONE DATI ANNUALI RIFIUTI ANNO 2019 SUL PORTALE ORSO</t>
    </r>
    <r>
      <rPr>
        <sz val="10"/>
        <rFont val="Tahoma"/>
        <family val="2"/>
      </rPr>
      <t xml:space="preserve"> - OSSERVATORIO RIFIUTI SOVRAREGIONALE - TRASMESSA IN DATA 30/06/2020</t>
    </r>
  </si>
  <si>
    <t xml:space="preserve">RIFIUTI CONTENENTI ALTRI METALLI PESANTI </t>
  </si>
  <si>
    <t xml:space="preserve">SCORIE E SCHIUMATURE DELLA PROD. PRIMARIA  E SECONDARIA </t>
  </si>
  <si>
    <r>
      <t xml:space="preserve">ISO 18001 del 03/04/2009 </t>
    </r>
    <r>
      <rPr>
        <sz val="10"/>
        <color indexed="63"/>
        <rFont val="Tahoma"/>
        <family val="2"/>
      </rPr>
      <t>- Certificazione rilasciata da IGQ - n° registrazione IT-21239 IGQ S2J02</t>
    </r>
  </si>
  <si>
    <r>
      <rPr>
        <b/>
        <sz val="10"/>
        <color indexed="63"/>
        <rFont val="Tahoma"/>
        <family val="2"/>
      </rPr>
      <t>ISO 9001 del 03/07/1994</t>
    </r>
    <r>
      <rPr>
        <sz val="10"/>
        <color indexed="63"/>
        <rFont val="Tahoma"/>
        <family val="2"/>
      </rPr>
      <t xml:space="preserve"> - Certificazione rilasciata da IGQ - n° registrazione IT-0095 IGQ 9404</t>
    </r>
  </si>
  <si>
    <r>
      <t>ISO 14001 del 25/11/1999 -</t>
    </r>
    <r>
      <rPr>
        <sz val="10"/>
        <color indexed="63"/>
        <rFont val="Tahoma"/>
        <family val="2"/>
      </rPr>
      <t xml:space="preserve"> Certificazione rilasciata da IGQ - n° registrazione IT-5554 IGQ A9903</t>
    </r>
  </si>
  <si>
    <r>
      <rPr>
        <b/>
        <sz val="10"/>
        <color indexed="63"/>
        <rFont val="Tahoma"/>
        <family val="2"/>
      </rPr>
      <t xml:space="preserve">ISO 50001 del 29/11/2017 </t>
    </r>
    <r>
      <rPr>
        <sz val="10"/>
        <color indexed="63"/>
        <rFont val="Tahoma"/>
        <family val="2"/>
      </rPr>
      <t>- Certificazione rilasciata da IGQ - n° registrazione IT-89020 IGQ E2R07</t>
    </r>
  </si>
</sst>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
    <numFmt numFmtId="174" formatCode="0.0000"/>
    <numFmt numFmtId="175" formatCode="0.00000"/>
    <numFmt numFmtId="176" formatCode="0.000000"/>
    <numFmt numFmtId="177" formatCode="0.0000000"/>
    <numFmt numFmtId="178" formatCode="0.000000000"/>
    <numFmt numFmtId="179" formatCode="0.00000000"/>
    <numFmt numFmtId="180" formatCode="0.0000000000"/>
    <numFmt numFmtId="181" formatCode="0.00000000000"/>
    <numFmt numFmtId="182" formatCode="0.000000000000"/>
    <numFmt numFmtId="183" formatCode="&quot;Sì&quot;;&quot;Sì&quot;;&quot;No&quot;"/>
    <numFmt numFmtId="184" formatCode="&quot;Vero&quot;;&quot;Vero&quot;;&quot;Falso&quot;"/>
    <numFmt numFmtId="185" formatCode="&quot;Attivo&quot;;&quot;Attivo&quot;;&quot;Inattivo&quot;"/>
    <numFmt numFmtId="186" formatCode="[$€-2]\ #.##000_);[Red]\([$€-2]\ #.##000\)"/>
    <numFmt numFmtId="187" formatCode="#,##0.0"/>
  </numFmts>
  <fonts count="76">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2"/>
      <name val="Tahoma"/>
      <family val="2"/>
    </font>
    <font>
      <sz val="12"/>
      <name val="Arial"/>
      <family val="2"/>
    </font>
    <font>
      <b/>
      <sz val="12"/>
      <name val="Tahoma"/>
      <family val="2"/>
    </font>
    <font>
      <b/>
      <u val="single"/>
      <sz val="12"/>
      <name val="Tahoma"/>
      <family val="2"/>
    </font>
    <font>
      <i/>
      <sz val="12"/>
      <name val="Tahoma"/>
      <family val="2"/>
    </font>
    <font>
      <i/>
      <sz val="12"/>
      <color indexed="10"/>
      <name val="Tahoma"/>
      <family val="2"/>
    </font>
    <font>
      <b/>
      <vertAlign val="superscript"/>
      <sz val="12"/>
      <name val="Tahoma"/>
      <family val="2"/>
    </font>
    <font>
      <vertAlign val="superscript"/>
      <sz val="10"/>
      <name val="Tahoma"/>
      <family val="2"/>
    </font>
    <font>
      <u val="single"/>
      <sz val="7.5"/>
      <color indexed="12"/>
      <name val="Arial"/>
      <family val="2"/>
    </font>
    <font>
      <u val="single"/>
      <sz val="12"/>
      <color indexed="12"/>
      <name val="Arial"/>
      <family val="2"/>
    </font>
    <font>
      <sz val="12"/>
      <color indexed="10"/>
      <name val="Arial"/>
      <family val="2"/>
    </font>
    <font>
      <vertAlign val="superscript"/>
      <sz val="12"/>
      <name val="Tahoma"/>
      <family val="2"/>
    </font>
    <font>
      <b/>
      <sz val="12"/>
      <color indexed="46"/>
      <name val="Tahoma"/>
      <family val="2"/>
    </font>
    <font>
      <sz val="12"/>
      <color indexed="10"/>
      <name val="Tahoma"/>
      <family val="2"/>
    </font>
    <font>
      <b/>
      <vertAlign val="superscript"/>
      <sz val="10"/>
      <name val="Tahoma"/>
      <family val="2"/>
    </font>
    <font>
      <b/>
      <sz val="10"/>
      <name val="Tahoma"/>
      <family val="2"/>
    </font>
    <font>
      <sz val="12"/>
      <color indexed="12"/>
      <name val="Tahoma"/>
      <family val="2"/>
    </font>
    <font>
      <b/>
      <sz val="12"/>
      <color indexed="8"/>
      <name val="Tahoma"/>
      <family val="2"/>
    </font>
    <font>
      <sz val="12"/>
      <color indexed="8"/>
      <name val="Tahoma"/>
      <family val="2"/>
    </font>
    <font>
      <strike/>
      <sz val="12"/>
      <name val="Tahoma"/>
      <family val="2"/>
    </font>
    <font>
      <u val="single"/>
      <sz val="12"/>
      <color indexed="12"/>
      <name val="Tahoma"/>
      <family val="2"/>
    </font>
    <font>
      <b/>
      <sz val="11"/>
      <color indexed="10"/>
      <name val="Tahoma"/>
      <family val="2"/>
    </font>
    <font>
      <b/>
      <sz val="11"/>
      <name val="Tahoma"/>
      <family val="2"/>
    </font>
    <font>
      <i/>
      <sz val="12"/>
      <color indexed="8"/>
      <name val="Tahoma"/>
      <family val="2"/>
    </font>
    <font>
      <i/>
      <sz val="11"/>
      <name val="Tahoma"/>
      <family val="2"/>
    </font>
    <font>
      <sz val="10"/>
      <name val="Tahoma"/>
      <family val="2"/>
    </font>
    <font>
      <b/>
      <sz val="18"/>
      <name val="Tahoma"/>
      <family val="2"/>
    </font>
    <font>
      <b/>
      <sz val="12"/>
      <name val="Arial"/>
      <family val="2"/>
    </font>
    <font>
      <sz val="12"/>
      <name val="Calibri"/>
      <family val="2"/>
    </font>
    <font>
      <sz val="11.4"/>
      <name val="Tahoma"/>
      <family val="2"/>
    </font>
    <font>
      <sz val="11"/>
      <name val="Tahoma"/>
      <family val="2"/>
    </font>
    <font>
      <b/>
      <i/>
      <sz val="11"/>
      <name val="Tahoma"/>
      <family val="2"/>
    </font>
    <font>
      <sz val="7"/>
      <name val="Tahoma"/>
      <family val="2"/>
    </font>
    <font>
      <i/>
      <sz val="10"/>
      <color indexed="8"/>
      <name val="Tahoma"/>
      <family val="2"/>
    </font>
    <font>
      <i/>
      <sz val="7"/>
      <color indexed="8"/>
      <name val="Tahoma"/>
      <family val="2"/>
    </font>
    <font>
      <sz val="10"/>
      <color indexed="8"/>
      <name val="Tahoma"/>
      <family val="2"/>
    </font>
    <font>
      <b/>
      <sz val="10"/>
      <color indexed="8"/>
      <name val="Tahoma"/>
      <family val="2"/>
    </font>
    <font>
      <sz val="7"/>
      <color indexed="8"/>
      <name val="Tahoma"/>
      <family val="2"/>
    </font>
    <font>
      <b/>
      <sz val="10"/>
      <color indexed="63"/>
      <name val="Tahoma"/>
      <family val="2"/>
    </font>
    <font>
      <sz val="10"/>
      <color indexed="63"/>
      <name val="Tahoma"/>
      <family val="2"/>
    </font>
    <font>
      <b/>
      <sz val="11"/>
      <color indexed="8"/>
      <name val="Tahoma"/>
      <family val="2"/>
    </font>
    <font>
      <sz val="11"/>
      <color indexed="8"/>
      <name val="Tahoma"/>
      <family val="2"/>
    </font>
    <font>
      <i/>
      <sz val="11"/>
      <color indexed="8"/>
      <name val="Tahoma"/>
      <family val="2"/>
    </font>
    <font>
      <b/>
      <i/>
      <sz val="11"/>
      <color indexed="8"/>
      <name val="Tahoma"/>
      <family val="2"/>
    </font>
    <font>
      <b/>
      <i/>
      <sz val="10"/>
      <color indexed="8"/>
      <name val="Tahoma"/>
      <family val="2"/>
    </font>
    <font>
      <sz val="12"/>
      <color theme="1"/>
      <name val="Tahoma"/>
      <family val="2"/>
    </font>
    <font>
      <b/>
      <sz val="11"/>
      <color theme="1"/>
      <name val="Tahoma"/>
      <family val="2"/>
    </font>
    <font>
      <sz val="11"/>
      <color theme="1"/>
      <name val="Tahoma"/>
      <family val="2"/>
    </font>
    <font>
      <i/>
      <sz val="10"/>
      <color theme="1"/>
      <name val="Tahoma"/>
      <family val="2"/>
    </font>
    <font>
      <sz val="10"/>
      <color theme="1"/>
      <name val="Tahoma"/>
      <family val="2"/>
    </font>
    <font>
      <b/>
      <sz val="10"/>
      <color theme="1"/>
      <name val="Tahoma"/>
      <family val="2"/>
    </font>
    <font>
      <sz val="10"/>
      <color rgb="FF000000"/>
      <name val="Tahoma"/>
      <family val="2"/>
    </font>
    <font>
      <b/>
      <sz val="10"/>
      <color rgb="FF000000"/>
      <name val="Tahoma"/>
      <family val="2"/>
    </font>
    <font>
      <i/>
      <sz val="11"/>
      <color theme="1"/>
      <name val="Tahoma"/>
      <family val="2"/>
    </font>
    <font>
      <b/>
      <i/>
      <sz val="10"/>
      <color theme="1"/>
      <name val="Tahoma"/>
      <family val="2"/>
    </font>
    <font>
      <b/>
      <i/>
      <sz val="11"/>
      <color theme="1"/>
      <name val="Tahoma"/>
      <family val="2"/>
    </font>
    <font>
      <b/>
      <sz val="10"/>
      <color rgb="FF333333"/>
      <name val="Tahoma"/>
      <family val="2"/>
    </font>
    <font>
      <sz val="10"/>
      <color rgb="FF333333"/>
      <name val="Tahoma"/>
      <family val="2"/>
    </font>
  </fonts>
  <fills count="2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24"/>
        <bgColor indexed="64"/>
      </patternFill>
    </fill>
    <fill>
      <patternFill patternType="solid">
        <fgColor indexed="46"/>
        <bgColor indexed="64"/>
      </patternFill>
    </fill>
    <fill>
      <patternFill patternType="solid">
        <fgColor rgb="FFD9D9D9"/>
        <bgColor indexed="64"/>
      </patternFill>
    </fill>
    <fill>
      <patternFill patternType="solid">
        <fgColor rgb="FF00B0F0"/>
        <bgColor indexed="64"/>
      </patternFill>
    </fill>
    <fill>
      <patternFill patternType="solid">
        <fgColor theme="0"/>
        <bgColor indexed="64"/>
      </patternFill>
    </fill>
    <fill>
      <patternFill patternType="solid">
        <fgColor rgb="FFFFFFFF"/>
        <bgColor indexed="64"/>
      </patternFill>
    </fill>
  </fills>
  <borders count="15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color indexed="63"/>
      </right>
      <top>
        <color indexed="63"/>
      </top>
      <bottom style="thin">
        <color indexed="8"/>
      </bottom>
    </border>
    <border>
      <left style="medium">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medium">
        <color indexed="8"/>
      </left>
      <right style="thin">
        <color indexed="8"/>
      </right>
      <top style="medium">
        <color indexed="8"/>
      </top>
      <bottom>
        <color indexed="63"/>
      </bottom>
    </border>
    <border>
      <left>
        <color indexed="63"/>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medium"/>
    </border>
    <border>
      <left style="thin">
        <color indexed="8"/>
      </left>
      <right style="thin">
        <color indexed="8"/>
      </right>
      <top style="thin">
        <color indexed="8"/>
      </top>
      <bottom>
        <color indexed="63"/>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medium">
        <color indexed="8"/>
      </bottom>
    </border>
    <border>
      <left style="medium"/>
      <right style="thin">
        <color indexed="8"/>
      </right>
      <top style="medium">
        <color indexed="8"/>
      </top>
      <bottom style="thin">
        <color indexed="8"/>
      </bottom>
    </border>
    <border>
      <left style="thin">
        <color indexed="8"/>
      </left>
      <right style="medium"/>
      <top style="medium">
        <color indexed="8"/>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medium"/>
      <top style="thin">
        <color indexed="8"/>
      </top>
      <bottom>
        <color indexed="63"/>
      </bottom>
    </border>
    <border>
      <left style="medium">
        <color indexed="8"/>
      </left>
      <right style="medium">
        <color indexed="8"/>
      </right>
      <top style="medium">
        <color indexed="8"/>
      </top>
      <bottom>
        <color indexed="63"/>
      </bottom>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8"/>
      </right>
      <top style="medium">
        <color indexed="8"/>
      </top>
      <bottom>
        <color indexed="63"/>
      </bottom>
    </border>
    <border>
      <left style="thin">
        <color indexed="8"/>
      </left>
      <right style="medium"/>
      <top style="medium">
        <color indexed="8"/>
      </top>
      <bottom>
        <color indexed="63"/>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hair">
        <color indexed="8"/>
      </left>
      <right style="hair">
        <color indexed="8"/>
      </right>
      <top style="hair">
        <color indexed="8"/>
      </top>
      <bottom>
        <color indexed="63"/>
      </bottom>
    </border>
    <border>
      <left style="thin">
        <color indexed="8"/>
      </left>
      <right>
        <color indexed="63"/>
      </right>
      <top style="medium">
        <color indexed="8"/>
      </top>
      <bottom>
        <color indexed="63"/>
      </bottom>
    </border>
    <border>
      <left style="thin">
        <color indexed="8"/>
      </left>
      <right>
        <color indexed="63"/>
      </right>
      <top style="medium"/>
      <bottom style="thin">
        <color indexed="8"/>
      </bottom>
    </border>
    <border>
      <left style="thin">
        <color indexed="8"/>
      </left>
      <right>
        <color indexed="63"/>
      </right>
      <top style="thin">
        <color indexed="8"/>
      </top>
      <bottom style="medium"/>
    </border>
    <border>
      <left style="medium"/>
      <right style="thin">
        <color indexed="8"/>
      </right>
      <top style="thin">
        <color indexed="8"/>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color indexed="8"/>
      </left>
      <right style="medium"/>
      <top>
        <color indexed="63"/>
      </top>
      <bottom style="thin">
        <color indexed="8"/>
      </bottom>
    </border>
    <border>
      <left style="medium"/>
      <right style="thin">
        <color indexed="8"/>
      </right>
      <top style="medium"/>
      <bottom style="medium"/>
    </border>
    <border>
      <left>
        <color indexed="63"/>
      </left>
      <right>
        <color indexed="63"/>
      </right>
      <top style="medium"/>
      <bottom style="medium"/>
    </border>
    <border>
      <left style="thin">
        <color indexed="8"/>
      </left>
      <right style="medium"/>
      <top style="medium"/>
      <bottom style="medium"/>
    </border>
    <border>
      <left>
        <color indexed="63"/>
      </left>
      <right>
        <color indexed="63"/>
      </right>
      <top style="thin">
        <color indexed="8"/>
      </top>
      <bottom style="thin">
        <color indexed="8"/>
      </bottom>
    </border>
    <border>
      <left>
        <color indexed="63"/>
      </left>
      <right>
        <color indexed="63"/>
      </right>
      <top style="thin">
        <color indexed="8"/>
      </top>
      <bottom style="mediu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thin">
        <color indexed="8"/>
      </right>
      <top>
        <color indexed="63"/>
      </top>
      <bottom style="thin">
        <color indexed="8"/>
      </bottom>
    </border>
    <border>
      <left>
        <color indexed="63"/>
      </left>
      <right>
        <color indexed="63"/>
      </right>
      <top style="medium"/>
      <bottom style="thin">
        <color indexed="8"/>
      </bottom>
    </border>
    <border>
      <left style="thin">
        <color indexed="8"/>
      </left>
      <right style="medium"/>
      <top>
        <color indexed="63"/>
      </top>
      <bottom style="medium"/>
    </border>
    <border>
      <left style="thin">
        <color indexed="8"/>
      </left>
      <right style="thin">
        <color indexed="8"/>
      </right>
      <top style="hair">
        <color indexed="8"/>
      </top>
      <bottom style="hair">
        <color indexed="8"/>
      </bottom>
    </border>
    <border>
      <left style="medium">
        <color indexed="8"/>
      </left>
      <right>
        <color indexed="63"/>
      </right>
      <top style="medium">
        <color indexed="8"/>
      </top>
      <bottom style="medium">
        <color indexed="8"/>
      </bottom>
    </border>
    <border>
      <left style="medium"/>
      <right style="thin">
        <color indexed="8"/>
      </right>
      <top style="hair">
        <color indexed="8"/>
      </top>
      <bottom style="hair">
        <color indexed="8"/>
      </bottom>
    </border>
    <border>
      <left style="thin">
        <color indexed="8"/>
      </left>
      <right style="medium"/>
      <top style="hair">
        <color indexed="8"/>
      </top>
      <bottom style="hair">
        <color indexed="8"/>
      </bottom>
    </border>
    <border>
      <left style="medium"/>
      <right style="thin">
        <color indexed="8"/>
      </right>
      <top style="hair">
        <color indexed="8"/>
      </top>
      <bottom style="mediu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medium"/>
      <right style="thin">
        <color indexed="8"/>
      </right>
      <top style="medium"/>
      <bottom>
        <color indexed="63"/>
      </bottom>
    </border>
    <border>
      <left style="medium">
        <color indexed="8"/>
      </left>
      <right style="thin">
        <color indexed="8"/>
      </right>
      <top style="medium"/>
      <bottom>
        <color indexed="63"/>
      </bottom>
    </border>
    <border>
      <left style="medium">
        <color indexed="8"/>
      </left>
      <right>
        <color indexed="63"/>
      </right>
      <top style="medium"/>
      <bottom>
        <color indexed="63"/>
      </bottom>
    </border>
    <border>
      <left style="thin">
        <color indexed="8"/>
      </left>
      <right>
        <color indexed="63"/>
      </right>
      <top>
        <color indexed="63"/>
      </top>
      <bottom style="thin">
        <color indexed="8"/>
      </bottom>
    </border>
    <border>
      <left style="medium"/>
      <right style="medium"/>
      <top style="medium"/>
      <bottom>
        <color indexed="63"/>
      </bottom>
    </border>
    <border>
      <left style="medium"/>
      <right style="medium"/>
      <top>
        <color indexed="63"/>
      </top>
      <bottom style="thin">
        <color indexed="8"/>
      </bottom>
    </border>
    <border>
      <left style="medium"/>
      <right style="medium"/>
      <top style="thin">
        <color indexed="8"/>
      </top>
      <bottom style="thin">
        <color indexed="8"/>
      </bottom>
    </border>
    <border>
      <left style="medium"/>
      <right style="medium"/>
      <top style="thin">
        <color indexed="8"/>
      </top>
      <bottom style="medium"/>
    </border>
    <border>
      <left style="medium">
        <color indexed="8"/>
      </left>
      <right>
        <color indexed="63"/>
      </right>
      <top style="medium">
        <color indexed="8"/>
      </top>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style="medium"/>
      <bottom style="medium">
        <color indexed="8"/>
      </bottom>
    </border>
    <border>
      <left style="medium"/>
      <right style="medium"/>
      <top>
        <color indexed="63"/>
      </top>
      <bottom style="medium">
        <color indexed="8"/>
      </bottom>
    </border>
    <border>
      <left style="medium"/>
      <right style="medium"/>
      <top style="thin">
        <color indexed="8"/>
      </top>
      <bottom style="medium">
        <color indexed="8"/>
      </bottom>
    </border>
    <border>
      <left style="medium"/>
      <right style="medium"/>
      <top style="medium">
        <color indexed="8"/>
      </top>
      <bottom style="medium"/>
    </border>
    <border>
      <left style="medium"/>
      <right style="medium"/>
      <top>
        <color indexed="63"/>
      </top>
      <bottom>
        <color indexed="63"/>
      </bottom>
    </border>
    <border>
      <left style="medium"/>
      <right style="medium"/>
      <top style="medium">
        <color indexed="8"/>
      </top>
      <bottom style="thin">
        <color indexed="8"/>
      </bottom>
    </border>
    <border>
      <left style="thin">
        <color indexed="8"/>
      </left>
      <right style="medium"/>
      <top style="medium"/>
      <bottom>
        <color indexed="63"/>
      </bottom>
    </border>
    <border>
      <left>
        <color indexed="63"/>
      </left>
      <right>
        <color indexed="63"/>
      </right>
      <top style="thin">
        <color indexed="8"/>
      </top>
      <bottom>
        <color indexed="63"/>
      </bottom>
    </border>
    <border>
      <left style="thin">
        <color indexed="8"/>
      </left>
      <right style="thin">
        <color indexed="8"/>
      </right>
      <top style="medium"/>
      <bottom>
        <color indexed="63"/>
      </bottom>
    </border>
    <border>
      <left style="thin">
        <color indexed="8"/>
      </left>
      <right>
        <color indexed="63"/>
      </right>
      <top style="medium"/>
      <bottom>
        <color indexed="63"/>
      </bottom>
    </border>
    <border>
      <left style="medium">
        <color indexed="8"/>
      </left>
      <right style="thin">
        <color indexed="8"/>
      </right>
      <top style="thin">
        <color indexed="8"/>
      </top>
      <bottom style="medium"/>
    </border>
    <border>
      <left>
        <color indexed="63"/>
      </left>
      <right style="thin">
        <color indexed="8"/>
      </right>
      <top style="thin">
        <color indexed="8"/>
      </top>
      <bottom style="mediu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medium"/>
      <right style="medium"/>
      <top style="medium"/>
      <bottom style="thin">
        <color indexed="8"/>
      </bottom>
    </border>
    <border>
      <left style="double">
        <color indexed="8"/>
      </left>
      <right style="double">
        <color indexed="8"/>
      </right>
      <top style="double">
        <color indexed="8"/>
      </top>
      <bottom style="double">
        <color indexed="8"/>
      </bottom>
    </border>
    <border>
      <left style="thin">
        <color indexed="8"/>
      </left>
      <right style="medium">
        <color indexed="8"/>
      </right>
      <top style="medium"/>
      <bottom style="thin">
        <color indexed="8"/>
      </bottom>
    </border>
    <border>
      <left style="hair">
        <color indexed="8"/>
      </left>
      <right style="hair">
        <color indexed="8"/>
      </right>
      <top style="hair">
        <color indexed="8"/>
      </top>
      <bottom style="hair">
        <color indexed="8"/>
      </bottom>
    </border>
    <border>
      <left style="medium"/>
      <right style="thin">
        <color indexed="8"/>
      </right>
      <top>
        <color indexed="63"/>
      </top>
      <bottom>
        <color indexed="63"/>
      </bottom>
    </border>
    <border>
      <left style="medium"/>
      <right style="thin">
        <color indexed="8"/>
      </right>
      <top>
        <color indexed="63"/>
      </top>
      <bottom style="medium"/>
    </border>
    <border>
      <left style="medium"/>
      <right style="medium">
        <color indexed="8"/>
      </right>
      <top style="medium"/>
      <bottom style="medium">
        <color indexed="8"/>
      </bottom>
    </border>
    <border>
      <left style="medium">
        <color indexed="8"/>
      </left>
      <right style="medium">
        <color indexed="8"/>
      </right>
      <top style="medium"/>
      <bottom style="medium">
        <color indexed="8"/>
      </bottom>
    </border>
    <border>
      <left style="medium">
        <color indexed="8"/>
      </left>
      <right style="medium"/>
      <top style="medium"/>
      <bottom style="medium">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medium"/>
      <right>
        <color indexed="63"/>
      </right>
      <top style="medium"/>
      <bottom style="medium">
        <color indexed="8"/>
      </bottom>
    </border>
    <border>
      <left style="medium">
        <color indexed="8"/>
      </left>
      <right>
        <color indexed="63"/>
      </right>
      <top style="medium"/>
      <bottom style="medium">
        <color indexed="8"/>
      </bottom>
    </border>
    <border>
      <left style="medium"/>
      <right>
        <color indexed="63"/>
      </right>
      <top style="medium"/>
      <bottom>
        <color indexed="63"/>
      </bottom>
    </border>
    <border>
      <left style="medium">
        <color indexed="8"/>
      </left>
      <right style="medium"/>
      <top style="medium"/>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8"/>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medium">
        <color indexed="8"/>
      </bottom>
    </border>
    <border>
      <left style="medium"/>
      <right>
        <color indexed="63"/>
      </right>
      <top style="medium"/>
      <bottom style="medium"/>
    </border>
    <border>
      <left style="medium">
        <color indexed="8"/>
      </left>
      <right>
        <color indexed="63"/>
      </right>
      <top style="medium"/>
      <bottom style="medium"/>
    </border>
    <border>
      <left style="medium">
        <color indexed="8"/>
      </left>
      <right style="medium"/>
      <top style="medium"/>
      <bottom style="medium"/>
    </border>
    <border>
      <left style="thin">
        <color indexed="8"/>
      </left>
      <right style="medium"/>
      <top>
        <color indexed="63"/>
      </top>
      <bottom>
        <color indexed="63"/>
      </bottom>
    </border>
    <border>
      <left style="medium">
        <color indexed="8"/>
      </left>
      <right style="medium">
        <color indexed="8"/>
      </right>
      <top>
        <color indexed="63"/>
      </top>
      <bottom style="medium">
        <color indexed="8"/>
      </bottom>
    </border>
    <border>
      <left style="medium"/>
      <right style="medium">
        <color indexed="8"/>
      </right>
      <top style="medium"/>
      <bottom>
        <color indexed="63"/>
      </bottom>
    </border>
    <border>
      <left style="medium"/>
      <right style="thin">
        <color indexed="8"/>
      </right>
      <top style="thin">
        <color indexed="8"/>
      </top>
      <bottom style="medium">
        <color indexed="8"/>
      </bottom>
    </border>
    <border>
      <left>
        <color indexed="63"/>
      </left>
      <right style="medium">
        <color indexed="8"/>
      </right>
      <top style="medium">
        <color indexed="8"/>
      </top>
      <bottom style="medium">
        <color indexed="8"/>
      </bottom>
    </border>
    <border>
      <left style="medium"/>
      <right style="thin">
        <color indexed="8"/>
      </right>
      <top>
        <color indexed="63"/>
      </top>
      <bottom style="medium">
        <color indexed="8"/>
      </bottom>
    </border>
    <border>
      <left style="medium"/>
      <right style="thin">
        <color indexed="8"/>
      </right>
      <top style="medium">
        <color indexed="8"/>
      </top>
      <bottom style="medium"/>
    </border>
    <border>
      <left style="thin">
        <color indexed="8"/>
      </left>
      <right style="thin">
        <color indexed="8"/>
      </right>
      <top style="medium">
        <color indexed="8"/>
      </top>
      <bottom style="medium"/>
    </border>
    <border>
      <left style="thin">
        <color indexed="8"/>
      </left>
      <right>
        <color indexed="63"/>
      </right>
      <top style="medium">
        <color indexed="8"/>
      </top>
      <bottom style="medium"/>
    </border>
    <border>
      <left style="thin"/>
      <right style="thin"/>
      <top>
        <color indexed="63"/>
      </top>
      <bottom style="thin"/>
    </border>
    <border>
      <left style="thin"/>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3" fillId="2" borderId="1" applyNumberFormat="0" applyAlignment="0" applyProtection="0"/>
    <xf numFmtId="0" fontId="4" fillId="0" borderId="2" applyNumberFormat="0" applyFill="0" applyAlignment="0" applyProtection="0"/>
    <xf numFmtId="0" fontId="5" fillId="11" borderId="3" applyNumberFormat="0" applyAlignment="0" applyProtection="0"/>
    <xf numFmtId="0" fontId="26" fillId="0" borderId="0" applyNumberFormat="0" applyFill="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6" fillId="3"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8" borderId="0" applyNumberFormat="0" applyBorder="0" applyAlignment="0" applyProtection="0"/>
    <xf numFmtId="0" fontId="0" fillId="4" borderId="4" applyNumberFormat="0" applyAlignment="0" applyProtection="0"/>
    <xf numFmtId="0" fontId="8" fillId="2"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16" borderId="0" applyNumberFormat="0" applyBorder="0" applyAlignment="0" applyProtection="0"/>
    <xf numFmtId="0" fontId="17" fillId="17"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709">
    <xf numFmtId="0" fontId="0" fillId="0" borderId="0" xfId="0" applyAlignment="1">
      <alignment/>
    </xf>
    <xf numFmtId="0" fontId="18" fillId="0" borderId="0" xfId="0" applyFont="1" applyAlignment="1">
      <alignment/>
    </xf>
    <xf numFmtId="0" fontId="19" fillId="0" borderId="0" xfId="0" applyFont="1" applyAlignment="1">
      <alignment/>
    </xf>
    <xf numFmtId="0" fontId="20" fillId="0" borderId="0" xfId="0" applyFont="1" applyBorder="1" applyAlignment="1">
      <alignment horizontal="center" vertical="center" wrapText="1"/>
    </xf>
    <xf numFmtId="0" fontId="18" fillId="0" borderId="0" xfId="0" applyFont="1" applyAlignment="1">
      <alignment horizontal="center" wrapText="1"/>
    </xf>
    <xf numFmtId="0" fontId="20" fillId="0" borderId="0" xfId="0" applyFont="1" applyFill="1" applyBorder="1" applyAlignment="1">
      <alignment/>
    </xf>
    <xf numFmtId="0" fontId="20" fillId="0" borderId="0" xfId="0" applyFont="1" applyAlignment="1">
      <alignment vertical="center"/>
    </xf>
    <xf numFmtId="0" fontId="20" fillId="0" borderId="0" xfId="0" applyFont="1" applyBorder="1" applyAlignment="1">
      <alignment vertical="center"/>
    </xf>
    <xf numFmtId="0" fontId="18" fillId="0" borderId="0" xfId="0" applyFont="1" applyBorder="1" applyAlignment="1">
      <alignment/>
    </xf>
    <xf numFmtId="0" fontId="18" fillId="0" borderId="0" xfId="0" applyFont="1" applyBorder="1" applyAlignment="1">
      <alignment/>
    </xf>
    <xf numFmtId="49" fontId="18" fillId="0" borderId="0" xfId="0" applyNumberFormat="1" applyFont="1" applyBorder="1" applyAlignment="1">
      <alignment horizontal="right" vertical="center" wrapText="1"/>
    </xf>
    <xf numFmtId="49" fontId="18" fillId="0" borderId="0" xfId="0" applyNumberFormat="1" applyFont="1" applyBorder="1" applyAlignment="1">
      <alignment horizontal="left" vertical="center" wrapText="1"/>
    </xf>
    <xf numFmtId="49" fontId="18" fillId="0" borderId="10" xfId="0" applyNumberFormat="1" applyFont="1" applyBorder="1" applyAlignment="1">
      <alignment horizontal="left" vertical="center" wrapText="1"/>
    </xf>
    <xf numFmtId="49" fontId="18" fillId="0" borderId="0" xfId="0" applyNumberFormat="1" applyFont="1" applyBorder="1" applyAlignment="1">
      <alignment horizontal="center" vertical="center" wrapText="1"/>
    </xf>
    <xf numFmtId="0" fontId="20" fillId="0" borderId="0" xfId="0" applyFont="1" applyAlignment="1">
      <alignment horizontal="center" vertical="center"/>
    </xf>
    <xf numFmtId="49" fontId="18" fillId="0" borderId="0" xfId="0" applyNumberFormat="1" applyFont="1" applyBorder="1" applyAlignment="1">
      <alignment vertical="center" wrapText="1"/>
    </xf>
    <xf numFmtId="0" fontId="23" fillId="0" borderId="0" xfId="0" applyFont="1" applyBorder="1" applyAlignment="1">
      <alignment/>
    </xf>
    <xf numFmtId="0" fontId="22" fillId="0" borderId="0" xfId="0" applyFont="1" applyAlignment="1">
      <alignment/>
    </xf>
    <xf numFmtId="0" fontId="20" fillId="0" borderId="11" xfId="0" applyFont="1" applyBorder="1" applyAlignment="1">
      <alignment horizontal="center" vertical="center"/>
    </xf>
    <xf numFmtId="0" fontId="18" fillId="0" borderId="0" xfId="0" applyFont="1" applyAlignment="1">
      <alignment horizontal="left" vertical="center"/>
    </xf>
    <xf numFmtId="0" fontId="20" fillId="0" borderId="0" xfId="0" applyFont="1" applyBorder="1" applyAlignment="1">
      <alignment horizontal="left" vertical="center"/>
    </xf>
    <xf numFmtId="0" fontId="20" fillId="0" borderId="0" xfId="0" applyFont="1" applyAlignment="1">
      <alignment horizontal="left" vertical="center"/>
    </xf>
    <xf numFmtId="0" fontId="18" fillId="0" borderId="11" xfId="0" applyFont="1" applyBorder="1" applyAlignment="1">
      <alignment/>
    </xf>
    <xf numFmtId="0" fontId="18" fillId="0" borderId="12" xfId="0" applyFont="1" applyBorder="1" applyAlignment="1">
      <alignment/>
    </xf>
    <xf numFmtId="0" fontId="18" fillId="0" borderId="13" xfId="0" applyFont="1" applyBorder="1" applyAlignment="1">
      <alignment/>
    </xf>
    <xf numFmtId="0" fontId="20" fillId="0" borderId="13" xfId="0" applyFont="1" applyBorder="1" applyAlignment="1">
      <alignment horizontal="center" vertical="center"/>
    </xf>
    <xf numFmtId="0" fontId="18" fillId="0" borderId="14" xfId="0" applyFont="1" applyBorder="1" applyAlignment="1">
      <alignment/>
    </xf>
    <xf numFmtId="0" fontId="18" fillId="0" borderId="15" xfId="0" applyFont="1" applyBorder="1" applyAlignment="1">
      <alignment/>
    </xf>
    <xf numFmtId="0" fontId="18" fillId="0" borderId="16" xfId="0" applyFont="1" applyBorder="1" applyAlignment="1">
      <alignment/>
    </xf>
    <xf numFmtId="0" fontId="18" fillId="0" borderId="17" xfId="0" applyFont="1" applyBorder="1" applyAlignment="1">
      <alignment/>
    </xf>
    <xf numFmtId="0" fontId="20" fillId="0" borderId="0" xfId="0" applyFont="1" applyBorder="1" applyAlignment="1">
      <alignment horizontal="center" vertical="center"/>
    </xf>
    <xf numFmtId="0" fontId="28" fillId="0" borderId="0" xfId="0" applyFont="1" applyBorder="1" applyAlignment="1">
      <alignment/>
    </xf>
    <xf numFmtId="0" fontId="19" fillId="0" borderId="0" xfId="0" applyFont="1" applyBorder="1" applyAlignment="1">
      <alignment/>
    </xf>
    <xf numFmtId="0" fontId="19" fillId="0" borderId="0" xfId="0" applyFont="1" applyFill="1" applyAlignment="1">
      <alignment/>
    </xf>
    <xf numFmtId="0" fontId="20" fillId="0" borderId="11" xfId="0" applyFont="1" applyFill="1" applyBorder="1" applyAlignment="1">
      <alignment horizontal="left" vertical="center"/>
    </xf>
    <xf numFmtId="0" fontId="18" fillId="0" borderId="0" xfId="0" applyFont="1" applyFill="1" applyAlignment="1">
      <alignment horizontal="left" vertical="center"/>
    </xf>
    <xf numFmtId="0" fontId="20" fillId="18" borderId="18" xfId="0" applyFont="1" applyFill="1" applyBorder="1" applyAlignment="1">
      <alignment horizontal="center" vertical="center" wrapText="1"/>
    </xf>
    <xf numFmtId="0" fontId="20" fillId="18" borderId="19" xfId="0" applyFont="1" applyFill="1" applyBorder="1" applyAlignment="1">
      <alignment horizontal="center" vertical="center" wrapText="1"/>
    </xf>
    <xf numFmtId="0" fontId="20" fillId="18" borderId="20" xfId="0" applyFont="1" applyFill="1" applyBorder="1" applyAlignment="1">
      <alignment horizontal="center" vertical="center" wrapText="1"/>
    </xf>
    <xf numFmtId="0" fontId="18" fillId="0" borderId="0" xfId="0" applyFont="1" applyBorder="1" applyAlignment="1">
      <alignment horizontal="center" wrapText="1"/>
    </xf>
    <xf numFmtId="0" fontId="20" fillId="0" borderId="11" xfId="0" applyFont="1" applyBorder="1" applyAlignment="1">
      <alignment horizontal="left" vertical="center"/>
    </xf>
    <xf numFmtId="0" fontId="18" fillId="0" borderId="13" xfId="0" applyFont="1" applyBorder="1" applyAlignment="1">
      <alignment horizontal="center" wrapText="1"/>
    </xf>
    <xf numFmtId="0" fontId="18" fillId="0" borderId="0" xfId="0" applyFont="1" applyBorder="1" applyAlignment="1">
      <alignment horizontal="left" vertical="center"/>
    </xf>
    <xf numFmtId="0" fontId="20" fillId="0" borderId="13" xfId="0" applyFont="1" applyBorder="1" applyAlignment="1">
      <alignment horizontal="left" vertical="center"/>
    </xf>
    <xf numFmtId="0" fontId="20" fillId="18" borderId="13" xfId="0" applyFont="1" applyFill="1" applyBorder="1" applyAlignment="1">
      <alignment horizontal="center" vertical="center" wrapText="1"/>
    </xf>
    <xf numFmtId="0" fontId="18" fillId="0" borderId="0" xfId="0" applyFont="1" applyBorder="1" applyAlignment="1">
      <alignment horizontal="center" vertical="center" wrapText="1"/>
    </xf>
    <xf numFmtId="0" fontId="18" fillId="0" borderId="13" xfId="0" applyFont="1" applyBorder="1" applyAlignment="1">
      <alignment horizontal="center" vertical="center"/>
    </xf>
    <xf numFmtId="0" fontId="20" fillId="0" borderId="13" xfId="0" applyFont="1" applyBorder="1" applyAlignment="1">
      <alignment horizontal="center" vertical="center" wrapText="1"/>
    </xf>
    <xf numFmtId="0" fontId="18" fillId="0" borderId="0" xfId="0" applyFont="1" applyBorder="1" applyAlignment="1">
      <alignment horizontal="center" vertical="center"/>
    </xf>
    <xf numFmtId="0" fontId="18" fillId="0" borderId="0" xfId="0" applyFont="1" applyBorder="1" applyAlignment="1">
      <alignment horizontal="center"/>
    </xf>
    <xf numFmtId="0" fontId="18" fillId="0" borderId="0" xfId="0" applyFont="1" applyAlignment="1">
      <alignment horizontal="center"/>
    </xf>
    <xf numFmtId="0" fontId="20" fillId="18" borderId="13" xfId="0" applyFont="1" applyFill="1" applyBorder="1" applyAlignment="1">
      <alignment horizontal="left" vertical="center"/>
    </xf>
    <xf numFmtId="0" fontId="30" fillId="0" borderId="0" xfId="0" applyFont="1" applyBorder="1" applyAlignment="1">
      <alignment horizontal="center" wrapText="1"/>
    </xf>
    <xf numFmtId="0" fontId="20" fillId="18" borderId="21" xfId="0" applyFont="1" applyFill="1" applyBorder="1" applyAlignment="1">
      <alignment horizontal="center" vertical="center" wrapText="1"/>
    </xf>
    <xf numFmtId="0" fontId="18" fillId="2" borderId="22" xfId="0" applyFont="1" applyFill="1" applyBorder="1" applyAlignment="1">
      <alignment horizontal="center" vertical="center"/>
    </xf>
    <xf numFmtId="0" fontId="18" fillId="2" borderId="15" xfId="0" applyFont="1" applyFill="1" applyBorder="1" applyAlignment="1">
      <alignment horizontal="center" vertical="center"/>
    </xf>
    <xf numFmtId="0" fontId="18" fillId="0" borderId="16" xfId="0" applyFont="1" applyFill="1" applyBorder="1" applyAlignment="1">
      <alignment/>
    </xf>
    <xf numFmtId="0" fontId="31" fillId="0" borderId="0" xfId="0" applyFont="1" applyBorder="1" applyAlignment="1">
      <alignment horizontal="left" vertical="center"/>
    </xf>
    <xf numFmtId="0" fontId="18" fillId="0" borderId="0" xfId="0" applyFont="1" applyFill="1" applyAlignment="1">
      <alignment/>
    </xf>
    <xf numFmtId="0" fontId="18" fillId="0" borderId="13" xfId="0" applyFont="1" applyBorder="1" applyAlignment="1">
      <alignment horizontal="center"/>
    </xf>
    <xf numFmtId="172" fontId="18" fillId="0" borderId="13" xfId="0" applyNumberFormat="1" applyFont="1" applyFill="1" applyBorder="1" applyAlignment="1">
      <alignment/>
    </xf>
    <xf numFmtId="0" fontId="18" fillId="0" borderId="13" xfId="0" applyFont="1" applyFill="1" applyBorder="1" applyAlignment="1">
      <alignment/>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0" xfId="0" applyFont="1" applyFill="1" applyBorder="1" applyAlignment="1">
      <alignment horizontal="center"/>
    </xf>
    <xf numFmtId="0" fontId="31" fillId="0" borderId="0" xfId="0" applyFont="1" applyAlignment="1">
      <alignment/>
    </xf>
    <xf numFmtId="0" fontId="18" fillId="0" borderId="13" xfId="0" applyFont="1" applyFill="1" applyBorder="1" applyAlignment="1">
      <alignment horizontal="right"/>
    </xf>
    <xf numFmtId="0" fontId="18" fillId="0" borderId="13" xfId="0" applyFont="1" applyFill="1" applyBorder="1" applyAlignment="1">
      <alignment horizontal="right" vertical="center"/>
    </xf>
    <xf numFmtId="0" fontId="20" fillId="18" borderId="21" xfId="0" applyFont="1" applyFill="1" applyBorder="1" applyAlignment="1">
      <alignment horizontal="center" vertical="top" wrapText="1"/>
    </xf>
    <xf numFmtId="0" fontId="20" fillId="18" borderId="23" xfId="0" applyFont="1" applyFill="1" applyBorder="1" applyAlignment="1">
      <alignment horizontal="center" vertical="top" wrapText="1"/>
    </xf>
    <xf numFmtId="0" fontId="20" fillId="18" borderId="24" xfId="0" applyFont="1" applyFill="1" applyBorder="1" applyAlignment="1">
      <alignment horizontal="center" vertical="top" wrapText="1"/>
    </xf>
    <xf numFmtId="0" fontId="18" fillId="0" borderId="0" xfId="0" applyFont="1" applyBorder="1" applyAlignment="1">
      <alignment horizontal="left" vertical="center" wrapText="1"/>
    </xf>
    <xf numFmtId="0" fontId="18" fillId="0" borderId="0" xfId="0" applyFont="1" applyFill="1" applyBorder="1" applyAlignment="1">
      <alignment horizontal="center" vertical="center"/>
    </xf>
    <xf numFmtId="0" fontId="18" fillId="0" borderId="0" xfId="0" applyFont="1" applyFill="1" applyBorder="1" applyAlignment="1">
      <alignment vertical="top" wrapText="1"/>
    </xf>
    <xf numFmtId="0" fontId="20" fillId="0" borderId="0" xfId="0" applyFont="1" applyFill="1" applyBorder="1" applyAlignment="1">
      <alignment horizontal="center" vertical="top" wrapText="1"/>
    </xf>
    <xf numFmtId="0" fontId="18" fillId="0" borderId="0" xfId="0" applyFont="1" applyFill="1" applyBorder="1" applyAlignment="1">
      <alignment/>
    </xf>
    <xf numFmtId="0" fontId="18" fillId="0" borderId="13" xfId="0" applyFont="1" applyFill="1" applyBorder="1" applyAlignment="1">
      <alignment horizontal="center"/>
    </xf>
    <xf numFmtId="0" fontId="18" fillId="0" borderId="0" xfId="0" applyFont="1" applyBorder="1" applyAlignment="1">
      <alignment vertical="center"/>
    </xf>
    <xf numFmtId="0" fontId="36" fillId="0" borderId="12" xfId="0" applyFont="1" applyBorder="1" applyAlignment="1">
      <alignment horizontal="center" vertical="top" wrapText="1"/>
    </xf>
    <xf numFmtId="0" fontId="36" fillId="0" borderId="13" xfId="0" applyFont="1" applyBorder="1" applyAlignment="1">
      <alignment horizontal="center" vertical="top" wrapText="1"/>
    </xf>
    <xf numFmtId="0" fontId="18" fillId="0" borderId="13" xfId="0" applyFont="1" applyBorder="1" applyAlignment="1">
      <alignment horizontal="center" vertical="top" wrapText="1"/>
    </xf>
    <xf numFmtId="0" fontId="36" fillId="0" borderId="14" xfId="0" applyFont="1" applyBorder="1" applyAlignment="1">
      <alignment horizontal="center" vertical="top" wrapText="1"/>
    </xf>
    <xf numFmtId="0" fontId="37" fillId="0" borderId="0" xfId="0" applyFont="1" applyAlignment="1">
      <alignment/>
    </xf>
    <xf numFmtId="0" fontId="18" fillId="19" borderId="0" xfId="0" applyFont="1" applyFill="1" applyAlignment="1">
      <alignment/>
    </xf>
    <xf numFmtId="0" fontId="20" fillId="0" borderId="0" xfId="0" applyFont="1" applyAlignment="1">
      <alignment/>
    </xf>
    <xf numFmtId="0" fontId="20" fillId="18" borderId="25" xfId="0" applyFont="1" applyFill="1" applyBorder="1" applyAlignment="1">
      <alignment horizontal="left" vertical="center"/>
    </xf>
    <xf numFmtId="0" fontId="38" fillId="0" borderId="0" xfId="36" applyNumberFormat="1" applyFont="1" applyFill="1" applyBorder="1" applyAlignment="1" applyProtection="1">
      <alignment/>
      <protection/>
    </xf>
    <xf numFmtId="0" fontId="20" fillId="0" borderId="21" xfId="0" applyFont="1" applyFill="1" applyBorder="1" applyAlignment="1">
      <alignment horizontal="center" vertical="center" wrapText="1"/>
    </xf>
    <xf numFmtId="0" fontId="18" fillId="2" borderId="26" xfId="0" applyFont="1" applyFill="1" applyBorder="1" applyAlignment="1">
      <alignment horizontal="center" vertical="center"/>
    </xf>
    <xf numFmtId="0" fontId="18" fillId="0" borderId="26" xfId="0" applyFont="1" applyBorder="1" applyAlignment="1">
      <alignment horizontal="center" vertical="center"/>
    </xf>
    <xf numFmtId="0" fontId="18" fillId="0" borderId="19"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6" xfId="0" applyFont="1" applyFill="1" applyBorder="1" applyAlignment="1">
      <alignment horizontal="center" vertical="center"/>
    </xf>
    <xf numFmtId="0" fontId="20" fillId="0" borderId="0" xfId="0" applyFont="1" applyAlignment="1">
      <alignment horizontal="center"/>
    </xf>
    <xf numFmtId="0" fontId="18" fillId="0" borderId="22" xfId="0" applyFont="1" applyFill="1" applyBorder="1" applyAlignment="1">
      <alignment horizontal="center" vertical="center" wrapText="1"/>
    </xf>
    <xf numFmtId="0" fontId="18" fillId="0" borderId="26" xfId="0" applyNumberFormat="1"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12" xfId="0" applyFont="1" applyFill="1" applyBorder="1" applyAlignment="1">
      <alignment horizontal="center" vertical="center" wrapText="1"/>
    </xf>
    <xf numFmtId="0" fontId="18" fillId="0" borderId="13"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20" fillId="0" borderId="0" xfId="0" applyFont="1" applyAlignment="1">
      <alignment horizontal="justify"/>
    </xf>
    <xf numFmtId="0" fontId="18" fillId="0" borderId="0" xfId="0" applyFont="1" applyAlignment="1">
      <alignment/>
    </xf>
    <xf numFmtId="0" fontId="20" fillId="18" borderId="15" xfId="0" applyFont="1" applyFill="1" applyBorder="1" applyAlignment="1">
      <alignment horizontal="center" vertical="center" wrapText="1"/>
    </xf>
    <xf numFmtId="0" fontId="36" fillId="0" borderId="0" xfId="0" applyFont="1" applyFill="1" applyBorder="1" applyAlignment="1">
      <alignment horizontal="center" vertical="top" wrapText="1"/>
    </xf>
    <xf numFmtId="0" fontId="20" fillId="18" borderId="27" xfId="0" applyFont="1" applyFill="1" applyBorder="1" applyAlignment="1">
      <alignment horizontal="center" vertical="center" wrapText="1"/>
    </xf>
    <xf numFmtId="0" fontId="18" fillId="0" borderId="19" xfId="0" applyFont="1" applyBorder="1" applyAlignment="1">
      <alignment/>
    </xf>
    <xf numFmtId="0" fontId="18" fillId="0" borderId="0" xfId="0" applyFont="1" applyAlignment="1">
      <alignment horizontal="justify"/>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15" fontId="20" fillId="0" borderId="13" xfId="0" applyNumberFormat="1" applyFont="1" applyFill="1" applyBorder="1" applyAlignment="1">
      <alignment horizontal="center" vertical="center" wrapText="1"/>
    </xf>
    <xf numFmtId="0" fontId="20" fillId="0" borderId="14" xfId="0" applyFont="1" applyFill="1" applyBorder="1" applyAlignment="1">
      <alignment horizontal="center" vertical="center" wrapText="1"/>
    </xf>
    <xf numFmtId="0" fontId="36" fillId="0" borderId="12" xfId="0" applyFont="1" applyBorder="1" applyAlignment="1">
      <alignment horizontal="center" wrapText="1"/>
    </xf>
    <xf numFmtId="0" fontId="18" fillId="0" borderId="13" xfId="0" applyFont="1" applyFill="1" applyBorder="1" applyAlignment="1">
      <alignment horizontal="center" wrapText="1"/>
    </xf>
    <xf numFmtId="0" fontId="18" fillId="0" borderId="14" xfId="0" applyFont="1" applyBorder="1" applyAlignment="1">
      <alignment wrapText="1"/>
    </xf>
    <xf numFmtId="0" fontId="18" fillId="0" borderId="12" xfId="0" applyFont="1" applyBorder="1" applyAlignment="1">
      <alignment wrapText="1"/>
    </xf>
    <xf numFmtId="0" fontId="18" fillId="0" borderId="15" xfId="0" applyFont="1" applyBorder="1" applyAlignment="1">
      <alignment horizontal="center" wrapText="1"/>
    </xf>
    <xf numFmtId="0" fontId="18" fillId="0" borderId="16" xfId="0" applyFont="1" applyBorder="1" applyAlignment="1">
      <alignment horizontal="center" wrapText="1"/>
    </xf>
    <xf numFmtId="0" fontId="18" fillId="0" borderId="16" xfId="0" applyFont="1" applyFill="1" applyBorder="1" applyAlignment="1">
      <alignment horizontal="center" wrapText="1"/>
    </xf>
    <xf numFmtId="0" fontId="18" fillId="0" borderId="17" xfId="0" applyFont="1" applyBorder="1" applyAlignment="1">
      <alignment wrapText="1"/>
    </xf>
    <xf numFmtId="0" fontId="18" fillId="2" borderId="12" xfId="0" applyFont="1" applyFill="1" applyBorder="1" applyAlignment="1">
      <alignment horizontal="center" vertical="top" wrapText="1"/>
    </xf>
    <xf numFmtId="0" fontId="18" fillId="2" borderId="13" xfId="0" applyFont="1" applyFill="1" applyBorder="1" applyAlignment="1">
      <alignment horizontal="center" vertical="top" wrapText="1"/>
    </xf>
    <xf numFmtId="0" fontId="18" fillId="2" borderId="14" xfId="0" applyFont="1" applyFill="1" applyBorder="1" applyAlignment="1">
      <alignment horizontal="center" vertical="top" wrapText="1"/>
    </xf>
    <xf numFmtId="0" fontId="18" fillId="2" borderId="15" xfId="0" applyFont="1" applyFill="1" applyBorder="1" applyAlignment="1">
      <alignment horizontal="center" vertical="top" wrapText="1"/>
    </xf>
    <xf numFmtId="0" fontId="18" fillId="2" borderId="16" xfId="0" applyFont="1" applyFill="1" applyBorder="1" applyAlignment="1">
      <alignment horizontal="center" vertical="top" wrapText="1"/>
    </xf>
    <xf numFmtId="0" fontId="18" fillId="2" borderId="17" xfId="0" applyFont="1" applyFill="1" applyBorder="1" applyAlignment="1">
      <alignment horizontal="center" vertical="top" wrapText="1"/>
    </xf>
    <xf numFmtId="0" fontId="41" fillId="0" borderId="12" xfId="0" applyFont="1" applyBorder="1" applyAlignment="1">
      <alignment horizontal="center" wrapText="1"/>
    </xf>
    <xf numFmtId="0" fontId="36" fillId="0" borderId="15" xfId="0" applyFont="1" applyBorder="1" applyAlignment="1">
      <alignment wrapText="1"/>
    </xf>
    <xf numFmtId="0" fontId="20" fillId="18" borderId="18" xfId="0" applyFont="1" applyFill="1" applyBorder="1" applyAlignment="1">
      <alignment horizontal="center" vertical="top" wrapText="1"/>
    </xf>
    <xf numFmtId="0" fontId="20" fillId="18" borderId="19" xfId="0" applyFont="1" applyFill="1" applyBorder="1" applyAlignment="1">
      <alignment horizontal="center" vertical="top" wrapText="1"/>
    </xf>
    <xf numFmtId="0" fontId="20" fillId="18" borderId="20" xfId="0" applyFont="1" applyFill="1" applyBorder="1" applyAlignment="1">
      <alignment horizontal="center" vertical="top" wrapText="1"/>
    </xf>
    <xf numFmtId="0" fontId="36" fillId="0" borderId="13" xfId="0" applyFont="1" applyBorder="1" applyAlignment="1">
      <alignment horizontal="center" wrapText="1"/>
    </xf>
    <xf numFmtId="0" fontId="36" fillId="0" borderId="13" xfId="0" applyFont="1" applyFill="1" applyBorder="1" applyAlignment="1">
      <alignment horizontal="center" vertical="top" wrapText="1"/>
    </xf>
    <xf numFmtId="0" fontId="18" fillId="0" borderId="28" xfId="0" applyFont="1" applyBorder="1" applyAlignment="1">
      <alignment/>
    </xf>
    <xf numFmtId="0" fontId="34" fillId="0" borderId="12" xfId="0" applyFont="1" applyBorder="1" applyAlignment="1">
      <alignment horizontal="center" vertical="top" wrapText="1"/>
    </xf>
    <xf numFmtId="0" fontId="34" fillId="0" borderId="13" xfId="0" applyFont="1" applyBorder="1" applyAlignment="1">
      <alignment horizontal="center" vertical="top" wrapText="1"/>
    </xf>
    <xf numFmtId="16" fontId="18" fillId="0" borderId="13" xfId="0" applyNumberFormat="1" applyFont="1" applyBorder="1" applyAlignment="1">
      <alignment horizontal="center" vertical="top" wrapText="1"/>
    </xf>
    <xf numFmtId="0" fontId="18" fillId="0" borderId="12" xfId="0" applyFont="1" applyBorder="1" applyAlignment="1">
      <alignment horizontal="center" vertical="top" wrapText="1"/>
    </xf>
    <xf numFmtId="0" fontId="20" fillId="0" borderId="0" xfId="0" applyFont="1" applyAlignment="1">
      <alignment wrapText="1"/>
    </xf>
    <xf numFmtId="0" fontId="19" fillId="0" borderId="0" xfId="0" applyFont="1" applyAlignment="1">
      <alignment wrapText="1"/>
    </xf>
    <xf numFmtId="0" fontId="20" fillId="18" borderId="23" xfId="0" applyFont="1" applyFill="1" applyBorder="1" applyAlignment="1">
      <alignment horizontal="center" vertical="center" wrapText="1"/>
    </xf>
    <xf numFmtId="0" fontId="20" fillId="18" borderId="29" xfId="0" applyFont="1" applyFill="1" applyBorder="1" applyAlignment="1">
      <alignment horizontal="center" vertical="center" wrapText="1"/>
    </xf>
    <xf numFmtId="0" fontId="20" fillId="18" borderId="24" xfId="0" applyFont="1" applyFill="1" applyBorder="1" applyAlignment="1">
      <alignment horizontal="center" vertical="center" wrapText="1"/>
    </xf>
    <xf numFmtId="0" fontId="18" fillId="2" borderId="13" xfId="0" applyFont="1" applyFill="1" applyBorder="1" applyAlignment="1">
      <alignment horizontal="center" vertical="center" wrapText="1"/>
    </xf>
    <xf numFmtId="9" fontId="19" fillId="2" borderId="13" xfId="49" applyFont="1" applyFill="1" applyBorder="1" applyAlignment="1" applyProtection="1">
      <alignment horizontal="center" vertical="center" wrapText="1"/>
      <protection/>
    </xf>
    <xf numFmtId="0" fontId="43" fillId="0" borderId="0" xfId="0" applyFont="1" applyAlignment="1">
      <alignment/>
    </xf>
    <xf numFmtId="0" fontId="20" fillId="18" borderId="30" xfId="0" applyFont="1" applyFill="1" applyBorder="1" applyAlignment="1">
      <alignment horizontal="center" vertical="center" wrapText="1"/>
    </xf>
    <xf numFmtId="15" fontId="18" fillId="0" borderId="0" xfId="0" applyNumberFormat="1" applyFont="1" applyAlignment="1">
      <alignment/>
    </xf>
    <xf numFmtId="0" fontId="20" fillId="0" borderId="27" xfId="0" applyFont="1" applyFill="1" applyBorder="1" applyAlignment="1">
      <alignment horizontal="center" vertical="center" wrapText="1"/>
    </xf>
    <xf numFmtId="0" fontId="18" fillId="2" borderId="31" xfId="0" applyFont="1" applyFill="1" applyBorder="1" applyAlignment="1">
      <alignment horizontal="center" vertical="center"/>
    </xf>
    <xf numFmtId="0" fontId="18" fillId="0" borderId="31" xfId="0" applyFont="1" applyBorder="1" applyAlignment="1">
      <alignment horizontal="center" vertical="center"/>
    </xf>
    <xf numFmtId="0" fontId="18" fillId="0" borderId="31"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3" xfId="0" applyFont="1" applyFill="1" applyBorder="1" applyAlignment="1">
      <alignment horizontal="center" vertical="center"/>
    </xf>
    <xf numFmtId="0" fontId="18" fillId="0" borderId="33" xfId="0" applyFont="1" applyBorder="1" applyAlignment="1">
      <alignment horizontal="center" vertical="center"/>
    </xf>
    <xf numFmtId="0" fontId="18" fillId="0" borderId="33"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5" xfId="0" applyFont="1" applyFill="1" applyBorder="1" applyAlignment="1">
      <alignment horizontal="center" vertical="center"/>
    </xf>
    <xf numFmtId="0" fontId="18" fillId="0" borderId="35" xfId="0" applyFont="1" applyFill="1" applyBorder="1" applyAlignment="1">
      <alignment horizontal="center" vertical="center"/>
    </xf>
    <xf numFmtId="0" fontId="20" fillId="0" borderId="11" xfId="0" applyFont="1" applyBorder="1" applyAlignment="1">
      <alignment horizontal="center"/>
    </xf>
    <xf numFmtId="0" fontId="20" fillId="0" borderId="0" xfId="0" applyFont="1" applyFill="1" applyBorder="1" applyAlignment="1">
      <alignment horizontal="center" vertical="center"/>
    </xf>
    <xf numFmtId="0" fontId="18" fillId="0" borderId="36" xfId="0" applyFont="1" applyFill="1" applyBorder="1" applyAlignment="1">
      <alignment horizontal="center" vertical="center"/>
    </xf>
    <xf numFmtId="0" fontId="20" fillId="18" borderId="37" xfId="0" applyFont="1" applyFill="1" applyBorder="1" applyAlignment="1">
      <alignment horizontal="center" vertical="center" wrapText="1"/>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xf numFmtId="0" fontId="20" fillId="18" borderId="41" xfId="0" applyFont="1" applyFill="1" applyBorder="1" applyAlignment="1">
      <alignment horizontal="center" vertical="center" wrapText="1"/>
    </xf>
    <xf numFmtId="0" fontId="20" fillId="18" borderId="42" xfId="0" applyFont="1" applyFill="1" applyBorder="1" applyAlignment="1">
      <alignment horizontal="center" vertical="center" wrapText="1"/>
    </xf>
    <xf numFmtId="0" fontId="18" fillId="0" borderId="43" xfId="0" applyFont="1" applyFill="1" applyBorder="1" applyAlignment="1">
      <alignment/>
    </xf>
    <xf numFmtId="172" fontId="18" fillId="0" borderId="44" xfId="0" applyNumberFormat="1" applyFont="1" applyFill="1" applyBorder="1" applyAlignment="1">
      <alignment/>
    </xf>
    <xf numFmtId="0" fontId="18" fillId="0" borderId="45" xfId="0" applyFont="1" applyFill="1" applyBorder="1" applyAlignment="1">
      <alignment/>
    </xf>
    <xf numFmtId="2" fontId="18" fillId="0" borderId="43" xfId="0" applyNumberFormat="1" applyFont="1" applyFill="1" applyBorder="1" applyAlignment="1">
      <alignment/>
    </xf>
    <xf numFmtId="2" fontId="18" fillId="0" borderId="46" xfId="0" applyNumberFormat="1" applyFont="1" applyFill="1" applyBorder="1" applyAlignment="1">
      <alignment/>
    </xf>
    <xf numFmtId="2" fontId="18" fillId="0" borderId="45" xfId="0" applyNumberFormat="1" applyFont="1" applyFill="1" applyBorder="1" applyAlignment="1">
      <alignment/>
    </xf>
    <xf numFmtId="0" fontId="18" fillId="0" borderId="44" xfId="0" applyFont="1" applyFill="1" applyBorder="1" applyAlignment="1">
      <alignment horizontal="center" vertical="center"/>
    </xf>
    <xf numFmtId="0" fontId="20" fillId="18" borderId="47" xfId="0" applyFont="1" applyFill="1" applyBorder="1" applyAlignment="1">
      <alignment horizontal="center" vertical="center" wrapText="1"/>
    </xf>
    <xf numFmtId="0" fontId="18" fillId="0" borderId="31" xfId="0" applyFont="1" applyFill="1" applyBorder="1" applyAlignment="1">
      <alignment/>
    </xf>
    <xf numFmtId="0" fontId="18" fillId="0" borderId="33" xfId="0" applyFont="1" applyFill="1" applyBorder="1" applyAlignment="1">
      <alignment/>
    </xf>
    <xf numFmtId="0" fontId="18" fillId="0" borderId="48" xfId="0" applyFont="1" applyFill="1" applyBorder="1" applyAlignment="1">
      <alignment/>
    </xf>
    <xf numFmtId="0" fontId="18" fillId="0" borderId="49" xfId="0" applyFont="1" applyFill="1" applyBorder="1" applyAlignment="1">
      <alignment/>
    </xf>
    <xf numFmtId="0" fontId="18" fillId="2" borderId="50" xfId="0" applyFont="1" applyFill="1" applyBorder="1" applyAlignment="1">
      <alignment horizontal="center" vertical="center"/>
    </xf>
    <xf numFmtId="0" fontId="18" fillId="0" borderId="51" xfId="0" applyFont="1" applyFill="1" applyBorder="1" applyAlignment="1">
      <alignment/>
    </xf>
    <xf numFmtId="2" fontId="18" fillId="0" borderId="13" xfId="0" applyNumberFormat="1" applyFont="1" applyFill="1" applyBorder="1" applyAlignment="1">
      <alignment horizontal="right"/>
    </xf>
    <xf numFmtId="174" fontId="18" fillId="0" borderId="13" xfId="0" applyNumberFormat="1" applyFont="1" applyFill="1" applyBorder="1" applyAlignment="1">
      <alignment horizontal="right"/>
    </xf>
    <xf numFmtId="172" fontId="18" fillId="0" borderId="13" xfId="0" applyNumberFormat="1" applyFont="1" applyFill="1" applyBorder="1" applyAlignment="1">
      <alignment horizontal="right"/>
    </xf>
    <xf numFmtId="173" fontId="18" fillId="0" borderId="36" xfId="0" applyNumberFormat="1" applyFont="1" applyFill="1" applyBorder="1" applyAlignment="1">
      <alignment horizontal="right"/>
    </xf>
    <xf numFmtId="173" fontId="18" fillId="0" borderId="44" xfId="0" applyNumberFormat="1" applyFont="1" applyFill="1" applyBorder="1" applyAlignment="1">
      <alignment horizontal="right"/>
    </xf>
    <xf numFmtId="0" fontId="20" fillId="18" borderId="52" xfId="0" applyFont="1" applyFill="1" applyBorder="1" applyAlignment="1">
      <alignment horizontal="center" vertical="center" wrapText="1"/>
    </xf>
    <xf numFmtId="0" fontId="20" fillId="18" borderId="53" xfId="0" applyFont="1" applyFill="1" applyBorder="1" applyAlignment="1">
      <alignment horizontal="center" vertical="center" wrapText="1"/>
    </xf>
    <xf numFmtId="2" fontId="18" fillId="0" borderId="54" xfId="0" applyNumberFormat="1" applyFont="1" applyFill="1" applyBorder="1" applyAlignment="1">
      <alignment horizontal="right"/>
    </xf>
    <xf numFmtId="2" fontId="18" fillId="0" borderId="55" xfId="0" applyNumberFormat="1" applyFont="1" applyFill="1" applyBorder="1" applyAlignment="1">
      <alignment/>
    </xf>
    <xf numFmtId="1" fontId="18" fillId="0" borderId="31" xfId="0" applyNumberFormat="1" applyFont="1" applyFill="1" applyBorder="1" applyAlignment="1">
      <alignment/>
    </xf>
    <xf numFmtId="1" fontId="18" fillId="0" borderId="35" xfId="0" applyNumberFormat="1" applyFont="1" applyFill="1" applyBorder="1" applyAlignment="1">
      <alignment/>
    </xf>
    <xf numFmtId="0" fontId="20" fillId="18" borderId="56" xfId="0" applyFont="1" applyFill="1" applyBorder="1" applyAlignment="1">
      <alignment horizontal="center" vertical="center" wrapText="1"/>
    </xf>
    <xf numFmtId="0" fontId="20" fillId="18" borderId="54" xfId="0" applyFont="1" applyFill="1" applyBorder="1" applyAlignment="1">
      <alignment horizontal="center" vertical="center" wrapText="1"/>
    </xf>
    <xf numFmtId="0" fontId="20" fillId="18" borderId="55" xfId="0" applyFont="1" applyFill="1" applyBorder="1" applyAlignment="1">
      <alignment horizontal="center" vertical="center" wrapText="1"/>
    </xf>
    <xf numFmtId="172" fontId="18" fillId="0" borderId="54" xfId="0" applyNumberFormat="1" applyFont="1" applyFill="1" applyBorder="1" applyAlignment="1">
      <alignment/>
    </xf>
    <xf numFmtId="0" fontId="20" fillId="18" borderId="56" xfId="0" applyFont="1" applyFill="1" applyBorder="1" applyAlignment="1">
      <alignment horizontal="center" wrapText="1"/>
    </xf>
    <xf numFmtId="0" fontId="20" fillId="18" borderId="54" xfId="0" applyFont="1" applyFill="1" applyBorder="1" applyAlignment="1">
      <alignment horizontal="center" wrapText="1"/>
    </xf>
    <xf numFmtId="0" fontId="35" fillId="18" borderId="54" xfId="0" applyFont="1" applyFill="1" applyBorder="1" applyAlignment="1">
      <alignment horizontal="center" wrapText="1"/>
    </xf>
    <xf numFmtId="0" fontId="20" fillId="18" borderId="55" xfId="0" applyFont="1" applyFill="1" applyBorder="1" applyAlignment="1">
      <alignment horizontal="center" wrapText="1"/>
    </xf>
    <xf numFmtId="17" fontId="36" fillId="0" borderId="57" xfId="0" applyNumberFormat="1" applyFont="1" applyBorder="1" applyAlignment="1">
      <alignment horizontal="center" vertical="top" wrapText="1"/>
    </xf>
    <xf numFmtId="17" fontId="36" fillId="0" borderId="58" xfId="0" applyNumberFormat="1" applyFont="1" applyBorder="1" applyAlignment="1">
      <alignment horizontal="center" vertical="top" wrapText="1"/>
    </xf>
    <xf numFmtId="0" fontId="36" fillId="0" borderId="44" xfId="0" applyFont="1" applyBorder="1" applyAlignment="1">
      <alignment horizontal="center" vertical="top" wrapText="1"/>
    </xf>
    <xf numFmtId="0" fontId="18" fillId="0" borderId="44" xfId="0" applyFont="1" applyBorder="1" applyAlignment="1">
      <alignment horizontal="center" vertical="top" wrapText="1"/>
    </xf>
    <xf numFmtId="0" fontId="20" fillId="0" borderId="38" xfId="0" applyFont="1" applyBorder="1" applyAlignment="1">
      <alignment horizontal="left" vertical="center"/>
    </xf>
    <xf numFmtId="0" fontId="18" fillId="0" borderId="59" xfId="0" applyFont="1" applyFill="1" applyBorder="1" applyAlignment="1">
      <alignment horizontal="center" vertical="center" wrapText="1"/>
    </xf>
    <xf numFmtId="0" fontId="18" fillId="0" borderId="31" xfId="0" applyFont="1" applyBorder="1" applyAlignment="1">
      <alignment/>
    </xf>
    <xf numFmtId="0" fontId="20" fillId="0" borderId="11" xfId="0" applyFont="1" applyFill="1" applyBorder="1" applyAlignment="1">
      <alignment horizontal="left" vertical="center" wrapText="1"/>
    </xf>
    <xf numFmtId="0" fontId="18" fillId="0" borderId="0" xfId="0" applyFont="1" applyAlignment="1">
      <alignment wrapText="1"/>
    </xf>
    <xf numFmtId="0" fontId="18" fillId="0" borderId="0" xfId="0" applyFont="1" applyBorder="1" applyAlignment="1">
      <alignment wrapText="1"/>
    </xf>
    <xf numFmtId="0" fontId="20" fillId="0" borderId="31" xfId="0" applyFont="1" applyBorder="1" applyAlignment="1">
      <alignment/>
    </xf>
    <xf numFmtId="0" fontId="45" fillId="0" borderId="31" xfId="0" applyFont="1" applyBorder="1" applyAlignment="1">
      <alignment horizontal="center"/>
    </xf>
    <xf numFmtId="0" fontId="18" fillId="0" borderId="31" xfId="0" applyFont="1" applyBorder="1" applyAlignment="1">
      <alignment horizontal="center"/>
    </xf>
    <xf numFmtId="0" fontId="20" fillId="0" borderId="31" xfId="0" applyFont="1" applyBorder="1" applyAlignment="1">
      <alignment horizontal="center" vertical="center"/>
    </xf>
    <xf numFmtId="0" fontId="20" fillId="0" borderId="31" xfId="0" applyFont="1" applyBorder="1" applyAlignment="1">
      <alignment horizontal="center"/>
    </xf>
    <xf numFmtId="2" fontId="20" fillId="0" borderId="31" xfId="0" applyNumberFormat="1" applyFont="1" applyBorder="1" applyAlignment="1">
      <alignment/>
    </xf>
    <xf numFmtId="0" fontId="18" fillId="0" borderId="13" xfId="0" applyFont="1" applyBorder="1" applyAlignment="1">
      <alignment horizontal="center" vertical="center" wrapText="1"/>
    </xf>
    <xf numFmtId="0" fontId="18" fillId="0" borderId="13" xfId="0" applyFont="1" applyBorder="1" applyAlignment="1">
      <alignment horizontal="left" vertical="center" wrapText="1"/>
    </xf>
    <xf numFmtId="3" fontId="20" fillId="0" borderId="13" xfId="0" applyNumberFormat="1" applyFont="1" applyBorder="1" applyAlignment="1">
      <alignment horizontal="center" vertical="center" wrapText="1"/>
    </xf>
    <xf numFmtId="3" fontId="20" fillId="0" borderId="13" xfId="0" applyNumberFormat="1" applyFont="1" applyBorder="1" applyAlignment="1">
      <alignment horizontal="center" vertical="center"/>
    </xf>
    <xf numFmtId="2" fontId="20" fillId="0" borderId="13" xfId="0" applyNumberFormat="1" applyFont="1" applyBorder="1" applyAlignment="1">
      <alignment horizontal="center" vertical="center" wrapText="1"/>
    </xf>
    <xf numFmtId="0" fontId="18" fillId="0" borderId="13" xfId="0" applyFont="1" applyBorder="1" applyAlignment="1">
      <alignment wrapText="1"/>
    </xf>
    <xf numFmtId="0" fontId="20" fillId="18" borderId="56" xfId="0" applyFont="1" applyFill="1" applyBorder="1" applyAlignment="1">
      <alignment horizontal="center" vertical="center"/>
    </xf>
    <xf numFmtId="0" fontId="20" fillId="18" borderId="54" xfId="0" applyFont="1" applyFill="1" applyBorder="1" applyAlignment="1">
      <alignment horizontal="center" vertical="center"/>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18" fillId="0" borderId="0" xfId="0" applyFont="1" applyAlignment="1">
      <alignment horizontal="left" vertical="center" wrapText="1"/>
    </xf>
    <xf numFmtId="0" fontId="28" fillId="0" borderId="0" xfId="0" applyFont="1" applyBorder="1" applyAlignment="1">
      <alignment wrapText="1"/>
    </xf>
    <xf numFmtId="0" fontId="18" fillId="0" borderId="0" xfId="0" applyFont="1" applyFill="1" applyAlignment="1">
      <alignment horizontal="left" vertical="center" wrapText="1"/>
    </xf>
    <xf numFmtId="0" fontId="18" fillId="0" borderId="0" xfId="0" applyFont="1" applyFill="1" applyBorder="1" applyAlignment="1">
      <alignment horizontal="left" vertical="center" wrapText="1"/>
    </xf>
    <xf numFmtId="0" fontId="19" fillId="0" borderId="0" xfId="0" applyFont="1" applyFill="1" applyAlignment="1">
      <alignment wrapText="1"/>
    </xf>
    <xf numFmtId="0" fontId="18" fillId="0" borderId="25" xfId="0" applyFont="1" applyFill="1" applyBorder="1" applyAlignment="1">
      <alignment horizontal="left" vertical="center" wrapText="1"/>
    </xf>
    <xf numFmtId="0" fontId="28" fillId="0" borderId="0" xfId="0" applyFont="1" applyBorder="1" applyAlignment="1">
      <alignment vertical="center"/>
    </xf>
    <xf numFmtId="0" fontId="19" fillId="0" borderId="0" xfId="0" applyFont="1" applyFill="1" applyAlignment="1">
      <alignment vertical="center"/>
    </xf>
    <xf numFmtId="0" fontId="18" fillId="0" borderId="0" xfId="0" applyFont="1" applyAlignment="1">
      <alignment vertical="center"/>
    </xf>
    <xf numFmtId="0" fontId="20" fillId="18" borderId="54" xfId="0" applyFont="1" applyFill="1" applyBorder="1" applyAlignment="1">
      <alignment horizontal="left" vertical="center" wrapText="1"/>
    </xf>
    <xf numFmtId="0" fontId="28" fillId="0" borderId="0" xfId="0" applyFont="1" applyBorder="1" applyAlignment="1">
      <alignment horizontal="left" vertical="center" wrapText="1"/>
    </xf>
    <xf numFmtId="0" fontId="19" fillId="0" borderId="0" xfId="0" applyFont="1" applyFill="1" applyAlignment="1">
      <alignment horizontal="left" vertical="center" wrapText="1"/>
    </xf>
    <xf numFmtId="0" fontId="18" fillId="0" borderId="13" xfId="0" applyFont="1" applyBorder="1" applyAlignment="1">
      <alignment horizontal="left" vertical="center"/>
    </xf>
    <xf numFmtId="0" fontId="18" fillId="0" borderId="57" xfId="0" applyFont="1" applyBorder="1" applyAlignment="1">
      <alignment horizontal="center" vertical="center"/>
    </xf>
    <xf numFmtId="0" fontId="18" fillId="0" borderId="11" xfId="0" applyFont="1" applyBorder="1" applyAlignment="1">
      <alignment horizontal="center"/>
    </xf>
    <xf numFmtId="0" fontId="27" fillId="0" borderId="11" xfId="36" applyNumberFormat="1" applyFont="1" applyFill="1" applyBorder="1" applyAlignment="1" applyProtection="1">
      <alignment horizontal="center"/>
      <protection/>
    </xf>
    <xf numFmtId="0" fontId="19" fillId="0" borderId="0" xfId="0" applyFont="1" applyAlignment="1">
      <alignment horizontal="center"/>
    </xf>
    <xf numFmtId="0" fontId="20" fillId="0" borderId="11" xfId="0" applyFont="1" applyFill="1" applyBorder="1" applyAlignment="1">
      <alignment horizontal="center" vertical="center"/>
    </xf>
    <xf numFmtId="0" fontId="22" fillId="0" borderId="0" xfId="0" applyFont="1" applyAlignment="1">
      <alignment horizontal="center"/>
    </xf>
    <xf numFmtId="0" fontId="18" fillId="0" borderId="0" xfId="0" applyFont="1" applyAlignment="1">
      <alignment horizontal="center" vertical="center"/>
    </xf>
    <xf numFmtId="0" fontId="18" fillId="0" borderId="0" xfId="0" applyFont="1" applyFill="1" applyAlignment="1">
      <alignment horizontal="center" vertical="center"/>
    </xf>
    <xf numFmtId="0" fontId="20" fillId="18" borderId="60" xfId="0" applyFont="1" applyFill="1" applyBorder="1" applyAlignment="1">
      <alignment horizontal="center" vertical="center" wrapText="1"/>
    </xf>
    <xf numFmtId="0" fontId="18" fillId="0" borderId="36" xfId="0" applyFont="1" applyBorder="1" applyAlignment="1">
      <alignment wrapText="1"/>
    </xf>
    <xf numFmtId="0" fontId="18" fillId="0" borderId="36" xfId="0" applyFont="1" applyBorder="1" applyAlignment="1">
      <alignment/>
    </xf>
    <xf numFmtId="0" fontId="18" fillId="0" borderId="36" xfId="0" applyFont="1" applyBorder="1" applyAlignment="1">
      <alignment horizontal="left" vertical="center" wrapText="1"/>
    </xf>
    <xf numFmtId="0" fontId="18" fillId="0" borderId="38" xfId="0" applyFont="1" applyFill="1" applyBorder="1" applyAlignment="1">
      <alignment horizontal="center" vertical="center" wrapText="1"/>
    </xf>
    <xf numFmtId="0" fontId="63" fillId="0" borderId="13" xfId="0" applyFont="1" applyBorder="1" applyAlignment="1">
      <alignment horizontal="left" wrapText="1"/>
    </xf>
    <xf numFmtId="0" fontId="63" fillId="0" borderId="13"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13" xfId="0" applyFont="1" applyFill="1" applyBorder="1" applyAlignment="1">
      <alignment horizontal="left" wrapText="1"/>
    </xf>
    <xf numFmtId="0" fontId="18" fillId="0" borderId="13" xfId="0" applyFont="1" applyBorder="1" applyAlignment="1">
      <alignment horizontal="left" wrapText="1"/>
    </xf>
    <xf numFmtId="0" fontId="18" fillId="0" borderId="13" xfId="0" applyFont="1" applyBorder="1" applyAlignment="1">
      <alignment horizontal="left"/>
    </xf>
    <xf numFmtId="0" fontId="18" fillId="0" borderId="13" xfId="0" applyFont="1" applyFill="1" applyBorder="1" applyAlignment="1">
      <alignment horizontal="left" vertical="center"/>
    </xf>
    <xf numFmtId="0" fontId="18" fillId="0" borderId="36" xfId="0" applyFont="1" applyFill="1" applyBorder="1" applyAlignment="1">
      <alignment horizontal="left" vertical="center" wrapText="1"/>
    </xf>
    <xf numFmtId="0" fontId="18" fillId="0" borderId="39" xfId="0" applyFont="1" applyFill="1" applyBorder="1" applyAlignment="1">
      <alignment horizontal="center" vertical="center" wrapText="1"/>
    </xf>
    <xf numFmtId="0" fontId="18" fillId="0" borderId="0" xfId="0" applyFont="1" applyFill="1" applyAlignment="1">
      <alignment horizontal="center"/>
    </xf>
    <xf numFmtId="0" fontId="18" fillId="0" borderId="43" xfId="0" applyFont="1" applyFill="1" applyBorder="1" applyAlignment="1">
      <alignment horizontal="center"/>
    </xf>
    <xf numFmtId="0" fontId="18" fillId="0" borderId="45" xfId="0" applyFont="1" applyFill="1" applyBorder="1" applyAlignment="1">
      <alignment horizontal="center"/>
    </xf>
    <xf numFmtId="0" fontId="18" fillId="0" borderId="0" xfId="0" applyFont="1" applyFill="1" applyBorder="1" applyAlignment="1">
      <alignment horizontal="center" vertical="top" wrapText="1"/>
    </xf>
    <xf numFmtId="0" fontId="18" fillId="0" borderId="44" xfId="0" applyFont="1" applyFill="1" applyBorder="1" applyAlignment="1">
      <alignment horizontal="center"/>
    </xf>
    <xf numFmtId="0" fontId="20" fillId="18" borderId="61" xfId="0" applyFont="1" applyFill="1" applyBorder="1" applyAlignment="1">
      <alignment horizontal="center" vertical="center" wrapText="1"/>
    </xf>
    <xf numFmtId="0" fontId="18" fillId="0" borderId="44" xfId="0" applyFont="1" applyFill="1" applyBorder="1" applyAlignment="1">
      <alignment horizontal="left" vertical="center"/>
    </xf>
    <xf numFmtId="0" fontId="18" fillId="0" borderId="62" xfId="0" applyFont="1" applyFill="1" applyBorder="1" applyAlignment="1">
      <alignment horizontal="center" vertical="center" wrapText="1"/>
    </xf>
    <xf numFmtId="0" fontId="18" fillId="0" borderId="63" xfId="0" applyFont="1" applyBorder="1" applyAlignment="1">
      <alignment horizontal="center" vertical="center" wrapText="1"/>
    </xf>
    <xf numFmtId="0" fontId="18" fillId="0" borderId="44" xfId="0" applyFont="1" applyBorder="1" applyAlignment="1">
      <alignment horizontal="left" wrapText="1"/>
    </xf>
    <xf numFmtId="0" fontId="18" fillId="0" borderId="38" xfId="0" applyFont="1" applyFill="1" applyBorder="1" applyAlignment="1">
      <alignment horizontal="center"/>
    </xf>
    <xf numFmtId="0" fontId="18" fillId="0" borderId="62" xfId="0" applyFont="1" applyFill="1" applyBorder="1" applyAlignment="1">
      <alignment horizontal="center" vertical="center"/>
    </xf>
    <xf numFmtId="0" fontId="18" fillId="0" borderId="62" xfId="0" applyFont="1" applyFill="1" applyBorder="1" applyAlignment="1">
      <alignment horizontal="center"/>
    </xf>
    <xf numFmtId="0" fontId="46" fillId="0" borderId="38" xfId="0" applyFont="1" applyFill="1" applyBorder="1" applyAlignment="1">
      <alignment horizontal="center"/>
    </xf>
    <xf numFmtId="0" fontId="18" fillId="0" borderId="57" xfId="0" applyFont="1" applyBorder="1" applyAlignment="1">
      <alignment horizontal="center" vertical="center" wrapText="1"/>
    </xf>
    <xf numFmtId="0" fontId="18" fillId="0" borderId="58" xfId="0" applyFont="1" applyBorder="1" applyAlignment="1">
      <alignment horizontal="center" vertical="center" wrapText="1"/>
    </xf>
    <xf numFmtId="0" fontId="18" fillId="0" borderId="44" xfId="0" applyFont="1" applyBorder="1" applyAlignment="1">
      <alignment/>
    </xf>
    <xf numFmtId="0" fontId="18" fillId="0" borderId="44" xfId="0" applyFont="1" applyBorder="1" applyAlignment="1">
      <alignment horizontal="left" vertical="center" wrapText="1"/>
    </xf>
    <xf numFmtId="0" fontId="18" fillId="0" borderId="44" xfId="0" applyFont="1" applyBorder="1" applyAlignment="1">
      <alignment horizontal="center" vertical="center"/>
    </xf>
    <xf numFmtId="0" fontId="18" fillId="0" borderId="44" xfId="0" applyFont="1" applyBorder="1" applyAlignment="1">
      <alignment horizontal="left" vertical="center"/>
    </xf>
    <xf numFmtId="0" fontId="20" fillId="0" borderId="56" xfId="0" applyFont="1" applyBorder="1" applyAlignment="1">
      <alignment horizontal="center" vertical="center"/>
    </xf>
    <xf numFmtId="0" fontId="20" fillId="0" borderId="54" xfId="0" applyFont="1" applyBorder="1" applyAlignment="1">
      <alignment horizontal="center" vertical="center"/>
    </xf>
    <xf numFmtId="0" fontId="20" fillId="0" borderId="55" xfId="0" applyFont="1" applyBorder="1" applyAlignment="1">
      <alignment horizontal="center" vertical="center"/>
    </xf>
    <xf numFmtId="0" fontId="20" fillId="0" borderId="58" xfId="0" applyFont="1" applyBorder="1" applyAlignment="1">
      <alignment horizontal="center" vertical="center"/>
    </xf>
    <xf numFmtId="0" fontId="18" fillId="0" borderId="64" xfId="0" applyFont="1" applyBorder="1" applyAlignment="1">
      <alignment horizontal="center"/>
    </xf>
    <xf numFmtId="0" fontId="18" fillId="0" borderId="64" xfId="0" applyFont="1" applyBorder="1" applyAlignment="1">
      <alignment wrapText="1"/>
    </xf>
    <xf numFmtId="0" fontId="18" fillId="0" borderId="64" xfId="0" applyFont="1" applyBorder="1" applyAlignment="1">
      <alignment/>
    </xf>
    <xf numFmtId="0" fontId="18" fillId="0" borderId="64" xfId="0" applyFont="1" applyBorder="1" applyAlignment="1">
      <alignment vertical="center"/>
    </xf>
    <xf numFmtId="0" fontId="18" fillId="0" borderId="65" xfId="0" applyFont="1" applyBorder="1" applyAlignment="1">
      <alignment horizontal="left" vertical="center" wrapText="1"/>
    </xf>
    <xf numFmtId="0" fontId="18" fillId="0" borderId="66" xfId="0" applyFont="1" applyBorder="1" applyAlignment="1">
      <alignment horizontal="left" vertical="center" wrapText="1"/>
    </xf>
    <xf numFmtId="0" fontId="18" fillId="0" borderId="17" xfId="0" applyFont="1" applyBorder="1" applyAlignment="1">
      <alignment vertical="center" wrapText="1"/>
    </xf>
    <xf numFmtId="0" fontId="18" fillId="0" borderId="67" xfId="0" applyFont="1" applyFill="1" applyBorder="1" applyAlignment="1">
      <alignment/>
    </xf>
    <xf numFmtId="0" fontId="20" fillId="18" borderId="68" xfId="0" applyFont="1" applyFill="1" applyBorder="1" applyAlignment="1">
      <alignment horizontal="center" vertical="center" wrapText="1"/>
    </xf>
    <xf numFmtId="0" fontId="20" fillId="18" borderId="69" xfId="0" applyFont="1" applyFill="1" applyBorder="1" applyAlignment="1">
      <alignment horizontal="center" vertical="center" wrapText="1"/>
    </xf>
    <xf numFmtId="0" fontId="20" fillId="18" borderId="70" xfId="0" applyFont="1" applyFill="1" applyBorder="1" applyAlignment="1">
      <alignment horizontal="center" vertical="center" wrapText="1"/>
    </xf>
    <xf numFmtId="0" fontId="18" fillId="0" borderId="10" xfId="0" applyFont="1" applyFill="1" applyBorder="1" applyAlignment="1">
      <alignment horizontal="center"/>
    </xf>
    <xf numFmtId="0" fontId="18" fillId="0" borderId="71" xfId="0" applyFont="1" applyFill="1" applyBorder="1" applyAlignment="1">
      <alignment horizontal="center"/>
    </xf>
    <xf numFmtId="0" fontId="18" fillId="0" borderId="71" xfId="0" applyFont="1" applyFill="1" applyBorder="1" applyAlignment="1">
      <alignment horizontal="center" vertical="center"/>
    </xf>
    <xf numFmtId="0" fontId="18" fillId="0" borderId="72" xfId="0" applyFont="1" applyFill="1" applyBorder="1" applyAlignment="1">
      <alignment horizontal="center" vertical="center"/>
    </xf>
    <xf numFmtId="0" fontId="18" fillId="0" borderId="73" xfId="0" applyFont="1" applyFill="1" applyBorder="1" applyAlignment="1">
      <alignment horizontal="center"/>
    </xf>
    <xf numFmtId="0" fontId="18" fillId="0" borderId="74" xfId="0" applyFont="1" applyFill="1" applyBorder="1" applyAlignment="1">
      <alignment horizontal="center"/>
    </xf>
    <xf numFmtId="0" fontId="18" fillId="0" borderId="74" xfId="0" applyFont="1" applyFill="1" applyBorder="1" applyAlignment="1">
      <alignment horizontal="center" vertical="center"/>
    </xf>
    <xf numFmtId="0" fontId="18" fillId="0" borderId="37" xfId="0" applyFont="1" applyBorder="1" applyAlignment="1">
      <alignment horizontal="center"/>
    </xf>
    <xf numFmtId="0" fontId="18" fillId="0" borderId="38" xfId="0" applyFont="1" applyBorder="1" applyAlignment="1">
      <alignment horizontal="center"/>
    </xf>
    <xf numFmtId="0" fontId="18" fillId="0" borderId="40" xfId="0" applyFont="1" applyBorder="1" applyAlignment="1">
      <alignment horizontal="center"/>
    </xf>
    <xf numFmtId="0" fontId="18" fillId="0" borderId="25" xfId="0" applyFont="1" applyFill="1" applyBorder="1" applyAlignment="1">
      <alignment horizontal="center" vertical="center"/>
    </xf>
    <xf numFmtId="0" fontId="18" fillId="0" borderId="75" xfId="0" applyFont="1" applyFill="1" applyBorder="1" applyAlignment="1">
      <alignment horizontal="center"/>
    </xf>
    <xf numFmtId="0" fontId="18" fillId="0" borderId="57" xfId="0" applyFont="1" applyFill="1" applyBorder="1" applyAlignment="1">
      <alignment horizontal="center"/>
    </xf>
    <xf numFmtId="0" fontId="18" fillId="0" borderId="57" xfId="0" applyFont="1" applyFill="1" applyBorder="1" applyAlignment="1">
      <alignment horizontal="center" vertical="center"/>
    </xf>
    <xf numFmtId="0" fontId="18" fillId="0" borderId="58" xfId="0" applyFont="1" applyFill="1" applyBorder="1" applyAlignment="1">
      <alignment horizontal="center" vertical="center"/>
    </xf>
    <xf numFmtId="0" fontId="18" fillId="0" borderId="12" xfId="0" applyFont="1" applyFill="1" applyBorder="1" applyAlignment="1">
      <alignment horizontal="center"/>
    </xf>
    <xf numFmtId="0" fontId="18" fillId="0" borderId="12" xfId="0" applyFont="1" applyFill="1" applyBorder="1" applyAlignment="1">
      <alignment horizontal="center" vertical="center"/>
    </xf>
    <xf numFmtId="0" fontId="18" fillId="0" borderId="56" xfId="0" applyFont="1" applyFill="1" applyBorder="1" applyAlignment="1">
      <alignment horizontal="center"/>
    </xf>
    <xf numFmtId="0" fontId="18" fillId="0" borderId="76" xfId="0" applyFont="1" applyFill="1" applyBorder="1" applyAlignment="1">
      <alignment horizontal="center"/>
    </xf>
    <xf numFmtId="0" fontId="18" fillId="0" borderId="55" xfId="0" applyFont="1" applyFill="1" applyBorder="1" applyAlignment="1">
      <alignment/>
    </xf>
    <xf numFmtId="0" fontId="18" fillId="0" borderId="77" xfId="0" applyFont="1" applyFill="1" applyBorder="1" applyAlignment="1">
      <alignment/>
    </xf>
    <xf numFmtId="0" fontId="18" fillId="0" borderId="64" xfId="0" applyFont="1" applyBorder="1" applyAlignment="1">
      <alignment horizontal="center" vertical="center"/>
    </xf>
    <xf numFmtId="0" fontId="28" fillId="0" borderId="0" xfId="0" applyFont="1" applyBorder="1" applyAlignment="1">
      <alignment horizontal="center" vertical="center"/>
    </xf>
    <xf numFmtId="0" fontId="19" fillId="0" borderId="0" xfId="0" applyFont="1" applyAlignment="1">
      <alignment horizontal="center" vertical="center"/>
    </xf>
    <xf numFmtId="0" fontId="18" fillId="0" borderId="78" xfId="0" applyFont="1" applyBorder="1" applyAlignment="1">
      <alignment horizontal="center" vertical="center" wrapText="1"/>
    </xf>
    <xf numFmtId="0" fontId="18" fillId="0" borderId="36" xfId="0" applyFont="1" applyBorder="1" applyAlignment="1">
      <alignment horizontal="center" vertical="center"/>
    </xf>
    <xf numFmtId="0" fontId="18" fillId="0" borderId="63" xfId="0" applyFont="1" applyFill="1" applyBorder="1" applyAlignment="1">
      <alignment horizontal="center" vertical="center"/>
    </xf>
    <xf numFmtId="0" fontId="20" fillId="18" borderId="79" xfId="0" applyFont="1" applyFill="1" applyBorder="1" applyAlignment="1">
      <alignment horizontal="center" vertical="center" wrapText="1"/>
    </xf>
    <xf numFmtId="4" fontId="20" fillId="0" borderId="13" xfId="0" applyNumberFormat="1" applyFont="1" applyBorder="1" applyAlignment="1">
      <alignment horizontal="center" vertical="center"/>
    </xf>
    <xf numFmtId="0" fontId="18" fillId="0" borderId="0" xfId="0" applyFont="1" applyAlignment="1">
      <alignment horizontal="left"/>
    </xf>
    <xf numFmtId="0" fontId="18" fillId="0" borderId="44" xfId="0" applyFont="1" applyBorder="1" applyAlignment="1">
      <alignment horizontal="center" vertical="center" wrapText="1"/>
    </xf>
    <xf numFmtId="0" fontId="18" fillId="0" borderId="44" xfId="0" applyFont="1" applyBorder="1" applyAlignment="1">
      <alignment horizontal="center"/>
    </xf>
    <xf numFmtId="1" fontId="20" fillId="0" borderId="13" xfId="0" applyNumberFormat="1" applyFont="1" applyBorder="1" applyAlignment="1">
      <alignment horizontal="center" vertical="center"/>
    </xf>
    <xf numFmtId="1" fontId="20" fillId="0" borderId="44" xfId="0" applyNumberFormat="1" applyFont="1" applyBorder="1" applyAlignment="1">
      <alignment horizontal="center" vertical="center"/>
    </xf>
    <xf numFmtId="0" fontId="18" fillId="0" borderId="57" xfId="0" applyFont="1" applyBorder="1" applyAlignment="1">
      <alignment horizontal="center" wrapText="1"/>
    </xf>
    <xf numFmtId="0" fontId="18" fillId="0" borderId="43"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80" xfId="0" applyFont="1" applyBorder="1" applyAlignment="1">
      <alignment horizontal="center" vertical="center" wrapText="1"/>
    </xf>
    <xf numFmtId="0" fontId="18" fillId="0" borderId="81" xfId="0" applyFont="1" applyBorder="1" applyAlignment="1">
      <alignment horizontal="center" vertical="center" wrapText="1"/>
    </xf>
    <xf numFmtId="0" fontId="18" fillId="0" borderId="82" xfId="0" applyFont="1" applyBorder="1" applyAlignment="1">
      <alignment horizontal="center" vertical="center" wrapText="1"/>
    </xf>
    <xf numFmtId="0" fontId="18" fillId="0" borderId="83" xfId="0" applyFont="1" applyBorder="1" applyAlignment="1">
      <alignment horizontal="center" vertical="center" wrapText="1"/>
    </xf>
    <xf numFmtId="0" fontId="18" fillId="0" borderId="84" xfId="0" applyFont="1" applyBorder="1" applyAlignment="1">
      <alignment horizontal="center" vertical="center" wrapText="1"/>
    </xf>
    <xf numFmtId="0" fontId="18" fillId="0" borderId="64" xfId="0" applyFont="1" applyBorder="1" applyAlignment="1">
      <alignment horizontal="center" wrapText="1"/>
    </xf>
    <xf numFmtId="0" fontId="18" fillId="0" borderId="64" xfId="0" applyFont="1" applyBorder="1" applyAlignment="1">
      <alignment horizontal="center" vertical="center" wrapText="1"/>
    </xf>
    <xf numFmtId="0" fontId="18" fillId="0" borderId="18"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2" fontId="18" fillId="0" borderId="67" xfId="0" applyNumberFormat="1" applyFont="1" applyFill="1" applyBorder="1" applyAlignment="1">
      <alignment/>
    </xf>
    <xf numFmtId="173" fontId="18" fillId="0" borderId="67" xfId="0" applyNumberFormat="1" applyFont="1" applyFill="1" applyBorder="1" applyAlignment="1">
      <alignment/>
    </xf>
    <xf numFmtId="0" fontId="20" fillId="0" borderId="85" xfId="0" applyFont="1" applyFill="1" applyBorder="1" applyAlignment="1">
      <alignment horizontal="center" vertical="center" wrapText="1"/>
    </xf>
    <xf numFmtId="0" fontId="20" fillId="0" borderId="86" xfId="0" applyFont="1" applyFill="1" applyBorder="1" applyAlignment="1">
      <alignment horizontal="center" vertical="center" wrapText="1"/>
    </xf>
    <xf numFmtId="0" fontId="20" fillId="0" borderId="87" xfId="0" applyFont="1" applyFill="1" applyBorder="1" applyAlignment="1">
      <alignment horizontal="center" vertical="center" wrapText="1"/>
    </xf>
    <xf numFmtId="0" fontId="18" fillId="0" borderId="88" xfId="0" applyFont="1" applyFill="1" applyBorder="1" applyAlignment="1">
      <alignment horizontal="center" vertical="center"/>
    </xf>
    <xf numFmtId="0" fontId="20" fillId="0" borderId="89" xfId="0" applyFont="1" applyFill="1" applyBorder="1" applyAlignment="1">
      <alignment horizontal="center" vertical="center" wrapText="1"/>
    </xf>
    <xf numFmtId="0" fontId="18" fillId="0" borderId="90" xfId="0" applyFont="1" applyFill="1" applyBorder="1" applyAlignment="1">
      <alignment horizontal="center" vertical="center"/>
    </xf>
    <xf numFmtId="0" fontId="18" fillId="0" borderId="91" xfId="0" applyFont="1" applyFill="1" applyBorder="1" applyAlignment="1">
      <alignment horizontal="center" vertical="center"/>
    </xf>
    <xf numFmtId="0" fontId="18" fillId="0" borderId="92" xfId="0" applyFont="1" applyFill="1" applyBorder="1" applyAlignment="1">
      <alignment horizontal="center" vertical="center"/>
    </xf>
    <xf numFmtId="0" fontId="20" fillId="0" borderId="93" xfId="0" applyFont="1" applyFill="1" applyBorder="1" applyAlignment="1">
      <alignment horizontal="center" vertical="center" wrapText="1"/>
    </xf>
    <xf numFmtId="0" fontId="18" fillId="0" borderId="94" xfId="0" applyFont="1" applyFill="1" applyBorder="1" applyAlignment="1">
      <alignment horizontal="center" vertical="center"/>
    </xf>
    <xf numFmtId="0" fontId="18" fillId="0" borderId="95" xfId="0" applyFont="1" applyFill="1" applyBorder="1" applyAlignment="1">
      <alignment horizontal="center" vertical="center"/>
    </xf>
    <xf numFmtId="0" fontId="18" fillId="0" borderId="96" xfId="0" applyFont="1" applyFill="1" applyBorder="1" applyAlignment="1">
      <alignment horizontal="center" vertical="center"/>
    </xf>
    <xf numFmtId="0" fontId="18" fillId="0" borderId="97" xfId="0" applyFont="1" applyFill="1" applyBorder="1" applyAlignment="1">
      <alignment horizontal="center" vertical="center"/>
    </xf>
    <xf numFmtId="0" fontId="18" fillId="0" borderId="98" xfId="0" applyFont="1" applyFill="1" applyBorder="1" applyAlignment="1">
      <alignment horizontal="center" vertical="center"/>
    </xf>
    <xf numFmtId="0" fontId="18" fillId="0" borderId="99" xfId="0" applyFont="1" applyFill="1" applyBorder="1" applyAlignment="1">
      <alignment horizontal="center" vertical="center"/>
    </xf>
    <xf numFmtId="0" fontId="20" fillId="0" borderId="100" xfId="0" applyFont="1" applyFill="1" applyBorder="1" applyAlignment="1">
      <alignment horizontal="center" vertical="center" wrapText="1"/>
    </xf>
    <xf numFmtId="0" fontId="20" fillId="0" borderId="100" xfId="0" applyFont="1" applyBorder="1" applyAlignment="1">
      <alignment horizontal="center"/>
    </xf>
    <xf numFmtId="0" fontId="20" fillId="0" borderId="79" xfId="0" applyFont="1" applyFill="1" applyBorder="1" applyAlignment="1">
      <alignment horizontal="center" vertical="center" wrapText="1"/>
    </xf>
    <xf numFmtId="0" fontId="20" fillId="18" borderId="101" xfId="0" applyFont="1" applyFill="1" applyBorder="1" applyAlignment="1">
      <alignment horizontal="center" vertical="center" wrapText="1"/>
    </xf>
    <xf numFmtId="0" fontId="20" fillId="0" borderId="102" xfId="0" applyFont="1" applyFill="1" applyBorder="1" applyAlignment="1">
      <alignment horizontal="center" vertical="center" wrapText="1"/>
    </xf>
    <xf numFmtId="0" fontId="18" fillId="0" borderId="103" xfId="0" applyFont="1" applyFill="1" applyBorder="1" applyAlignment="1">
      <alignment horizontal="center" vertical="center"/>
    </xf>
    <xf numFmtId="0" fontId="20" fillId="0" borderId="104" xfId="0" applyFont="1" applyFill="1" applyBorder="1" applyAlignment="1">
      <alignment horizontal="center" vertical="center" wrapText="1"/>
    </xf>
    <xf numFmtId="0" fontId="18" fillId="0" borderId="37" xfId="0" applyFont="1" applyFill="1" applyBorder="1" applyAlignment="1">
      <alignment horizontal="center" vertical="center"/>
    </xf>
    <xf numFmtId="0" fontId="20" fillId="0" borderId="105" xfId="0" applyFont="1" applyFill="1" applyBorder="1" applyAlignment="1">
      <alignment horizontal="center" vertical="center" wrapText="1"/>
    </xf>
    <xf numFmtId="0" fontId="18" fillId="0" borderId="106" xfId="0" applyFont="1" applyFill="1" applyBorder="1" applyAlignment="1">
      <alignment horizontal="center" vertical="center"/>
    </xf>
    <xf numFmtId="0" fontId="20" fillId="18" borderId="85" xfId="0" applyFont="1" applyFill="1" applyBorder="1" applyAlignment="1">
      <alignment horizontal="center" vertical="center" wrapText="1"/>
    </xf>
    <xf numFmtId="0" fontId="20" fillId="18" borderId="64" xfId="0" applyFont="1" applyFill="1" applyBorder="1" applyAlignment="1">
      <alignment horizontal="center" vertical="center" wrapText="1"/>
    </xf>
    <xf numFmtId="0" fontId="20" fillId="18" borderId="107" xfId="0" applyFont="1" applyFill="1" applyBorder="1" applyAlignment="1">
      <alignment horizontal="center" vertical="center" wrapText="1"/>
    </xf>
    <xf numFmtId="0" fontId="18" fillId="0" borderId="54" xfId="0" applyFont="1" applyBorder="1" applyAlignment="1">
      <alignment/>
    </xf>
    <xf numFmtId="0" fontId="18" fillId="0" borderId="61" xfId="0" applyFont="1" applyBorder="1" applyAlignment="1">
      <alignment horizontal="center"/>
    </xf>
    <xf numFmtId="0" fontId="18" fillId="0" borderId="62" xfId="0" applyFont="1" applyBorder="1" applyAlignment="1">
      <alignment horizontal="center"/>
    </xf>
    <xf numFmtId="0" fontId="18" fillId="0" borderId="58" xfId="0" applyFont="1" applyFill="1" applyBorder="1" applyAlignment="1">
      <alignment horizontal="center"/>
    </xf>
    <xf numFmtId="0" fontId="18" fillId="0" borderId="72" xfId="0" applyFont="1" applyFill="1" applyBorder="1" applyAlignment="1">
      <alignment horizontal="center"/>
    </xf>
    <xf numFmtId="0" fontId="18" fillId="0" borderId="39" xfId="0" applyFont="1" applyBorder="1" applyAlignment="1">
      <alignment horizontal="center"/>
    </xf>
    <xf numFmtId="0" fontId="18" fillId="0" borderId="108" xfId="0" applyFont="1" applyFill="1" applyBorder="1" applyAlignment="1">
      <alignment horizontal="center" vertical="center"/>
    </xf>
    <xf numFmtId="0" fontId="46" fillId="0" borderId="71" xfId="0" applyFont="1" applyFill="1" applyBorder="1" applyAlignment="1">
      <alignment horizont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40" xfId="0" applyFont="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18" fillId="0" borderId="39" xfId="0" applyFont="1" applyBorder="1" applyAlignment="1">
      <alignment horizontal="center" vertical="center"/>
    </xf>
    <xf numFmtId="0" fontId="18" fillId="0" borderId="26" xfId="0" applyFont="1" applyBorder="1" applyAlignment="1">
      <alignment/>
    </xf>
    <xf numFmtId="0" fontId="18" fillId="0" borderId="88" xfId="0" applyFont="1" applyBorder="1" applyAlignment="1">
      <alignment horizontal="center"/>
    </xf>
    <xf numFmtId="0" fontId="20" fillId="18" borderId="109" xfId="0" applyFont="1" applyFill="1" applyBorder="1" applyAlignment="1">
      <alignment horizontal="center" vertical="center" wrapText="1"/>
    </xf>
    <xf numFmtId="0" fontId="20" fillId="18" borderId="110"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112" xfId="0" applyFont="1" applyFill="1" applyBorder="1" applyAlignment="1">
      <alignment horizontal="center" vertical="center"/>
    </xf>
    <xf numFmtId="0" fontId="18" fillId="0" borderId="57" xfId="0" applyFont="1" applyFill="1" applyBorder="1" applyAlignment="1">
      <alignment horizontal="left" vertical="center" wrapText="1"/>
    </xf>
    <xf numFmtId="0" fontId="18" fillId="0" borderId="58" xfId="0" applyFont="1" applyBorder="1" applyAlignment="1">
      <alignment horizontal="left"/>
    </xf>
    <xf numFmtId="0" fontId="18" fillId="2" borderId="32"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34" xfId="0" applyFont="1" applyFill="1" applyBorder="1" applyAlignment="1">
      <alignment horizontal="left" vertical="center" wrapText="1"/>
    </xf>
    <xf numFmtId="0" fontId="18" fillId="2" borderId="50" xfId="0" applyFont="1" applyFill="1" applyBorder="1" applyAlignment="1">
      <alignment horizontal="left" vertical="center" wrapText="1"/>
    </xf>
    <xf numFmtId="2" fontId="18" fillId="0" borderId="43" xfId="0" applyNumberFormat="1" applyFont="1" applyFill="1" applyBorder="1" applyAlignment="1">
      <alignment horizontal="center"/>
    </xf>
    <xf numFmtId="2" fontId="18" fillId="0" borderId="45" xfId="0" applyNumberFormat="1" applyFont="1" applyFill="1" applyBorder="1" applyAlignment="1">
      <alignment horizontal="center"/>
    </xf>
    <xf numFmtId="0" fontId="63" fillId="0" borderId="25" xfId="0" applyFont="1" applyFill="1" applyBorder="1" applyAlignment="1">
      <alignment horizontal="left" vertical="center"/>
    </xf>
    <xf numFmtId="0" fontId="20" fillId="18" borderId="32" xfId="0" applyFont="1" applyFill="1" applyBorder="1" applyAlignment="1">
      <alignment horizontal="center" vertical="top" wrapText="1"/>
    </xf>
    <xf numFmtId="0" fontId="20" fillId="18" borderId="33" xfId="0" applyFont="1" applyFill="1" applyBorder="1" applyAlignment="1">
      <alignment horizontal="center" vertical="top" wrapText="1"/>
    </xf>
    <xf numFmtId="0" fontId="20" fillId="18" borderId="48" xfId="0" applyFont="1" applyFill="1" applyBorder="1" applyAlignment="1">
      <alignment horizontal="center" vertical="top" wrapText="1"/>
    </xf>
    <xf numFmtId="0" fontId="48" fillId="0" borderId="31" xfId="0" applyFont="1" applyBorder="1" applyAlignment="1">
      <alignment horizontal="left" vertical="center" wrapText="1"/>
    </xf>
    <xf numFmtId="0" fontId="48" fillId="0" borderId="31" xfId="0" applyFont="1" applyBorder="1" applyAlignment="1">
      <alignment horizontal="center" vertical="center" wrapText="1"/>
    </xf>
    <xf numFmtId="0" fontId="48" fillId="0" borderId="49" xfId="0" applyFont="1" applyBorder="1" applyAlignment="1">
      <alignment horizontal="center" vertical="center" wrapText="1"/>
    </xf>
    <xf numFmtId="0" fontId="48" fillId="0" borderId="35" xfId="0" applyFont="1" applyBorder="1" applyAlignment="1">
      <alignment horizontal="left" vertical="center" wrapText="1"/>
    </xf>
    <xf numFmtId="0" fontId="48" fillId="0" borderId="35" xfId="0" applyFont="1" applyBorder="1" applyAlignment="1">
      <alignment horizontal="center" vertical="center" wrapText="1"/>
    </xf>
    <xf numFmtId="0" fontId="48" fillId="0" borderId="51" xfId="0" applyFont="1" applyBorder="1" applyAlignment="1">
      <alignment horizontal="center" vertical="center" wrapText="1"/>
    </xf>
    <xf numFmtId="0" fontId="48" fillId="0" borderId="31" xfId="0" applyFont="1" applyBorder="1" applyAlignment="1">
      <alignment horizontal="justify" vertical="center" wrapText="1"/>
    </xf>
    <xf numFmtId="0" fontId="42" fillId="0" borderId="31" xfId="0" applyFont="1" applyBorder="1" applyAlignment="1">
      <alignment horizontal="left" vertical="center" wrapText="1"/>
    </xf>
    <xf numFmtId="0" fontId="40" fillId="20" borderId="34" xfId="0" applyFont="1" applyFill="1" applyBorder="1" applyAlignment="1">
      <alignment horizontal="justify" vertical="center" wrapText="1"/>
    </xf>
    <xf numFmtId="0" fontId="48" fillId="0" borderId="49" xfId="0" applyFont="1" applyBorder="1" applyAlignment="1">
      <alignment horizontal="left" vertical="center" wrapText="1"/>
    </xf>
    <xf numFmtId="0" fontId="40" fillId="20" borderId="34" xfId="0" applyFont="1" applyFill="1" applyBorder="1" applyAlignment="1">
      <alignment horizontal="left" vertical="center" wrapText="1"/>
    </xf>
    <xf numFmtId="0" fontId="49" fillId="20" borderId="34" xfId="0" applyFont="1" applyFill="1" applyBorder="1" applyAlignment="1">
      <alignment horizontal="left" vertical="center" wrapText="1"/>
    </xf>
    <xf numFmtId="0" fontId="42" fillId="0" borderId="49" xfId="0" applyFont="1" applyBorder="1" applyAlignment="1">
      <alignment horizontal="left" vertical="center" wrapText="1"/>
    </xf>
    <xf numFmtId="0" fontId="40" fillId="20" borderId="50" xfId="0" applyFont="1" applyFill="1" applyBorder="1" applyAlignment="1">
      <alignment horizontal="left" vertical="center" wrapText="1"/>
    </xf>
    <xf numFmtId="0" fontId="48" fillId="0" borderId="51" xfId="0" applyFont="1" applyBorder="1" applyAlignment="1">
      <alignment horizontal="left" vertical="center" wrapText="1"/>
    </xf>
    <xf numFmtId="0" fontId="40" fillId="21" borderId="32" xfId="0" applyFont="1" applyFill="1" applyBorder="1" applyAlignment="1">
      <alignment horizontal="center" vertical="center" wrapText="1"/>
    </xf>
    <xf numFmtId="0" fontId="40" fillId="21" borderId="33" xfId="0" applyFont="1" applyFill="1" applyBorder="1" applyAlignment="1">
      <alignment horizontal="center" vertical="center" wrapText="1"/>
    </xf>
    <xf numFmtId="0" fontId="40" fillId="21" borderId="48" xfId="0" applyFont="1" applyFill="1" applyBorder="1" applyAlignment="1">
      <alignment horizontal="center" vertical="center" wrapText="1"/>
    </xf>
    <xf numFmtId="0" fontId="40" fillId="21" borderId="49" xfId="0" applyFont="1" applyFill="1" applyBorder="1" applyAlignment="1">
      <alignment horizontal="center" vertical="center" wrapText="1"/>
    </xf>
    <xf numFmtId="0" fontId="64" fillId="21" borderId="48" xfId="0" applyFont="1" applyFill="1" applyBorder="1" applyAlignment="1">
      <alignment horizontal="center" vertical="center" wrapText="1"/>
    </xf>
    <xf numFmtId="0" fontId="64" fillId="21" borderId="49" xfId="0" applyFont="1" applyFill="1" applyBorder="1" applyAlignment="1">
      <alignment horizontal="center" vertical="center" wrapText="1"/>
    </xf>
    <xf numFmtId="0" fontId="64" fillId="20" borderId="34" xfId="0" applyFont="1" applyFill="1" applyBorder="1" applyAlignment="1">
      <alignment horizontal="left" vertical="center" wrapText="1"/>
    </xf>
    <xf numFmtId="0" fontId="65" fillId="0" borderId="31" xfId="0" applyFont="1" applyBorder="1" applyAlignment="1">
      <alignment horizontal="left" vertical="center" wrapText="1"/>
    </xf>
    <xf numFmtId="0" fontId="65" fillId="0" borderId="31" xfId="0" applyFont="1" applyBorder="1" applyAlignment="1">
      <alignment horizontal="center" vertical="center" textRotation="90" wrapText="1"/>
    </xf>
    <xf numFmtId="0" fontId="65" fillId="0" borderId="49" xfId="0" applyFont="1" applyBorder="1" applyAlignment="1">
      <alignment horizontal="left" vertical="center" wrapText="1"/>
    </xf>
    <xf numFmtId="0" fontId="64" fillId="20" borderId="50" xfId="0" applyFont="1" applyFill="1" applyBorder="1" applyAlignment="1">
      <alignment horizontal="left" vertical="center" wrapText="1"/>
    </xf>
    <xf numFmtId="0" fontId="65" fillId="0" borderId="35" xfId="0" applyFont="1" applyBorder="1" applyAlignment="1">
      <alignment horizontal="left" vertical="center" wrapText="1"/>
    </xf>
    <xf numFmtId="0" fontId="65" fillId="0" borderId="35" xfId="0" applyFont="1" applyBorder="1" applyAlignment="1">
      <alignment horizontal="center" vertical="center" textRotation="90" wrapText="1"/>
    </xf>
    <xf numFmtId="0" fontId="65" fillId="0" borderId="51" xfId="0" applyFont="1" applyBorder="1" applyAlignment="1">
      <alignment horizontal="left" vertical="center" wrapText="1"/>
    </xf>
    <xf numFmtId="0" fontId="40" fillId="20" borderId="34" xfId="0" applyFont="1" applyFill="1" applyBorder="1" applyAlignment="1">
      <alignment horizontal="center" vertical="center" wrapText="1"/>
    </xf>
    <xf numFmtId="0" fontId="33" fillId="20" borderId="50" xfId="0" applyFont="1" applyFill="1" applyBorder="1" applyAlignment="1">
      <alignment horizontal="center" vertical="center" wrapText="1"/>
    </xf>
    <xf numFmtId="0" fontId="43" fillId="0" borderId="35" xfId="0" applyFont="1" applyBorder="1" applyAlignment="1">
      <alignment horizontal="left" vertical="center" wrapText="1"/>
    </xf>
    <xf numFmtId="0" fontId="43" fillId="0" borderId="35" xfId="0" applyFont="1" applyBorder="1" applyAlignment="1">
      <alignment horizontal="center" vertical="center" textRotation="90" wrapText="1"/>
    </xf>
    <xf numFmtId="0" fontId="43" fillId="0" borderId="51" xfId="0" applyFont="1" applyBorder="1" applyAlignment="1">
      <alignment horizontal="left" vertical="center" wrapText="1"/>
    </xf>
    <xf numFmtId="0" fontId="33" fillId="21" borderId="49" xfId="0" applyFont="1" applyFill="1" applyBorder="1" applyAlignment="1">
      <alignment horizontal="center" vertical="center" wrapText="1"/>
    </xf>
    <xf numFmtId="0" fontId="43" fillId="0" borderId="31" xfId="0" applyFont="1" applyBorder="1" applyAlignment="1">
      <alignment vertical="center" wrapText="1"/>
    </xf>
    <xf numFmtId="0" fontId="66" fillId="0" borderId="31" xfId="0" applyFont="1" applyBorder="1" applyAlignment="1">
      <alignment vertical="center" wrapText="1"/>
    </xf>
    <xf numFmtId="0" fontId="67" fillId="0" borderId="31" xfId="0" applyFont="1" applyBorder="1" applyAlignment="1">
      <alignment vertical="center" wrapText="1"/>
    </xf>
    <xf numFmtId="0" fontId="67" fillId="0" borderId="35" xfId="0" applyFont="1" applyBorder="1" applyAlignment="1">
      <alignment vertical="center" wrapText="1"/>
    </xf>
    <xf numFmtId="0" fontId="67" fillId="21" borderId="32" xfId="0" applyFont="1" applyFill="1" applyBorder="1" applyAlignment="1">
      <alignment horizontal="center" vertical="center" wrapText="1"/>
    </xf>
    <xf numFmtId="0" fontId="68" fillId="21" borderId="33" xfId="0" applyFont="1" applyFill="1" applyBorder="1" applyAlignment="1">
      <alignment horizontal="center" vertical="center" wrapText="1"/>
    </xf>
    <xf numFmtId="0" fontId="68" fillId="21" borderId="48" xfId="0" applyFont="1" applyFill="1" applyBorder="1" applyAlignment="1">
      <alignment horizontal="center" vertical="center" wrapText="1"/>
    </xf>
    <xf numFmtId="0" fontId="69" fillId="0" borderId="31"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35" xfId="0" applyFont="1" applyBorder="1" applyAlignment="1">
      <alignment horizontal="center" vertical="center" wrapText="1"/>
    </xf>
    <xf numFmtId="0" fontId="69" fillId="0" borderId="51" xfId="0" applyFont="1" applyBorder="1" applyAlignment="1">
      <alignment horizontal="center" vertical="center" wrapText="1"/>
    </xf>
    <xf numFmtId="0" fontId="70" fillId="21" borderId="32" xfId="0" applyFont="1" applyFill="1" applyBorder="1" applyAlignment="1">
      <alignment horizontal="center" vertical="center" wrapText="1"/>
    </xf>
    <xf numFmtId="0" fontId="70" fillId="21" borderId="33" xfId="0" applyFont="1" applyFill="1" applyBorder="1" applyAlignment="1">
      <alignment horizontal="center" vertical="center" wrapText="1"/>
    </xf>
    <xf numFmtId="0" fontId="70" fillId="21" borderId="48" xfId="0" applyFont="1" applyFill="1" applyBorder="1" applyAlignment="1">
      <alignment horizontal="center" vertical="center" wrapText="1"/>
    </xf>
    <xf numFmtId="0" fontId="69" fillId="0" borderId="31" xfId="0" applyFont="1" applyBorder="1" applyAlignment="1">
      <alignment vertical="center" wrapText="1"/>
    </xf>
    <xf numFmtId="0" fontId="43" fillId="0" borderId="35" xfId="0" applyFont="1" applyBorder="1" applyAlignment="1">
      <alignment vertical="center" wrapText="1"/>
    </xf>
    <xf numFmtId="0" fontId="70" fillId="21" borderId="31" xfId="0" applyFont="1" applyFill="1" applyBorder="1" applyAlignment="1">
      <alignment horizontal="center" vertical="center" wrapText="1"/>
    </xf>
    <xf numFmtId="0" fontId="69" fillId="0" borderId="31" xfId="0" applyFont="1" applyBorder="1" applyAlignment="1">
      <alignment horizontal="center" vertical="center"/>
    </xf>
    <xf numFmtId="0" fontId="70" fillId="0" borderId="34" xfId="0" applyFont="1" applyBorder="1" applyAlignment="1">
      <alignment horizontal="center" vertical="center"/>
    </xf>
    <xf numFmtId="0" fontId="70" fillId="0" borderId="50" xfId="0" applyFont="1" applyBorder="1" applyAlignment="1">
      <alignment horizontal="center" vertical="center"/>
    </xf>
    <xf numFmtId="0" fontId="69" fillId="0" borderId="35" xfId="0" applyFont="1" applyBorder="1" applyAlignment="1">
      <alignment horizontal="center" vertical="center"/>
    </xf>
    <xf numFmtId="0" fontId="69" fillId="0" borderId="31" xfId="0" applyFont="1" applyBorder="1" applyAlignment="1">
      <alignment horizontal="left" vertical="center" wrapText="1"/>
    </xf>
    <xf numFmtId="0" fontId="70" fillId="20" borderId="34" xfId="0" applyFont="1" applyFill="1" applyBorder="1" applyAlignment="1">
      <alignment horizontal="left" vertical="center" wrapText="1"/>
    </xf>
    <xf numFmtId="0" fontId="71" fillId="0" borderId="31" xfId="0" applyFont="1" applyBorder="1" applyAlignment="1">
      <alignment horizontal="left" vertical="center" wrapText="1"/>
    </xf>
    <xf numFmtId="0" fontId="71" fillId="0" borderId="49" xfId="0" applyFont="1" applyBorder="1" applyAlignment="1">
      <alignment horizontal="left" vertical="center" wrapText="1"/>
    </xf>
    <xf numFmtId="2" fontId="18" fillId="0" borderId="0" xfId="0" applyNumberFormat="1" applyFont="1" applyFill="1" applyBorder="1" applyAlignment="1">
      <alignment/>
    </xf>
    <xf numFmtId="0" fontId="18" fillId="0" borderId="113" xfId="0" applyFont="1" applyBorder="1" applyAlignment="1">
      <alignment horizontal="center" vertical="center" wrapText="1"/>
    </xf>
    <xf numFmtId="0" fontId="18" fillId="0" borderId="114" xfId="0" applyFont="1" applyBorder="1" applyAlignment="1">
      <alignment/>
    </xf>
    <xf numFmtId="0" fontId="18" fillId="0" borderId="114" xfId="0" applyFont="1" applyBorder="1" applyAlignment="1">
      <alignment horizontal="center" vertical="center"/>
    </xf>
    <xf numFmtId="0" fontId="18" fillId="0" borderId="19" xfId="0" applyFont="1" applyBorder="1" applyAlignment="1">
      <alignment vertical="center"/>
    </xf>
    <xf numFmtId="0" fontId="18" fillId="0" borderId="13" xfId="0" applyFont="1" applyBorder="1" applyAlignment="1">
      <alignment vertical="center" wrapText="1"/>
    </xf>
    <xf numFmtId="0" fontId="18" fillId="0" borderId="13" xfId="0" applyFont="1" applyBorder="1" applyAlignment="1">
      <alignment vertical="center"/>
    </xf>
    <xf numFmtId="0" fontId="18" fillId="0" borderId="13" xfId="0" applyFont="1" applyFill="1" applyBorder="1" applyAlignment="1">
      <alignment vertical="center"/>
    </xf>
    <xf numFmtId="0" fontId="18" fillId="0" borderId="44" xfId="0" applyFont="1" applyBorder="1" applyAlignment="1">
      <alignment vertical="center"/>
    </xf>
    <xf numFmtId="0" fontId="18" fillId="0" borderId="22" xfId="0" applyFont="1" applyFill="1" applyBorder="1" applyAlignment="1">
      <alignment horizontal="center"/>
    </xf>
    <xf numFmtId="0" fontId="20" fillId="22" borderId="13" xfId="0" applyFont="1" applyFill="1" applyBorder="1" applyAlignment="1">
      <alignment horizontal="center" vertical="center"/>
    </xf>
    <xf numFmtId="1" fontId="18" fillId="0" borderId="0" xfId="0" applyNumberFormat="1" applyFont="1" applyBorder="1" applyAlignment="1">
      <alignment horizontal="left" vertical="center"/>
    </xf>
    <xf numFmtId="3" fontId="18" fillId="0" borderId="13" xfId="0" applyNumberFormat="1" applyFont="1" applyBorder="1" applyAlignment="1">
      <alignment horizontal="center" vertical="center"/>
    </xf>
    <xf numFmtId="0" fontId="18" fillId="0" borderId="64" xfId="0" applyFont="1" applyFill="1" applyBorder="1" applyAlignment="1">
      <alignment horizontal="center" wrapText="1"/>
    </xf>
    <xf numFmtId="0" fontId="18" fillId="0" borderId="0" xfId="0" applyFont="1" applyFill="1" applyBorder="1" applyAlignment="1">
      <alignment horizontal="center" wrapText="1"/>
    </xf>
    <xf numFmtId="0" fontId="20" fillId="18" borderId="75" xfId="0" applyFont="1" applyFill="1" applyBorder="1" applyAlignment="1">
      <alignment horizontal="center" vertical="center" wrapText="1"/>
    </xf>
    <xf numFmtId="0" fontId="20" fillId="18" borderId="26" xfId="0" applyFont="1" applyFill="1" applyBorder="1" applyAlignment="1">
      <alignment horizontal="center" vertical="center" wrapText="1"/>
    </xf>
    <xf numFmtId="0" fontId="20" fillId="18" borderId="88" xfId="0" applyFont="1" applyFill="1" applyBorder="1" applyAlignment="1">
      <alignment horizontal="center" vertical="center" wrapText="1"/>
    </xf>
    <xf numFmtId="0" fontId="20" fillId="18" borderId="67" xfId="0" applyFont="1" applyFill="1" applyBorder="1" applyAlignment="1">
      <alignment horizontal="center" vertical="center" wrapText="1"/>
    </xf>
    <xf numFmtId="0" fontId="18" fillId="2" borderId="115" xfId="0" applyFont="1" applyFill="1" applyBorder="1" applyAlignment="1">
      <alignment horizontal="left" vertical="center"/>
    </xf>
    <xf numFmtId="0" fontId="18" fillId="2" borderId="116" xfId="0" applyFont="1" applyFill="1" applyBorder="1" applyAlignment="1">
      <alignment horizontal="center" vertical="center"/>
    </xf>
    <xf numFmtId="0" fontId="18" fillId="0" borderId="116" xfId="0" applyFont="1" applyBorder="1" applyAlignment="1">
      <alignment horizontal="center" vertical="center"/>
    </xf>
    <xf numFmtId="0" fontId="18" fillId="0" borderId="116" xfId="0" applyFont="1" applyFill="1" applyBorder="1" applyAlignment="1">
      <alignment horizontal="center" vertical="center"/>
    </xf>
    <xf numFmtId="0" fontId="18" fillId="0" borderId="117" xfId="0" applyFont="1" applyFill="1" applyBorder="1" applyAlignment="1">
      <alignment horizontal="center" vertical="center"/>
    </xf>
    <xf numFmtId="0" fontId="18" fillId="0" borderId="118" xfId="0" applyFont="1" applyFill="1" applyBorder="1" applyAlignment="1">
      <alignment horizontal="center" vertical="center"/>
    </xf>
    <xf numFmtId="0" fontId="20" fillId="0" borderId="13" xfId="0" applyNumberFormat="1" applyFont="1" applyFill="1" applyBorder="1" applyAlignment="1">
      <alignment horizontal="center" vertical="center" wrapText="1"/>
    </xf>
    <xf numFmtId="0" fontId="20" fillId="0" borderId="44" xfId="0" applyFont="1" applyBorder="1" applyAlignment="1">
      <alignment horizontal="center"/>
    </xf>
    <xf numFmtId="0" fontId="18" fillId="0" borderId="119" xfId="0" applyFont="1" applyFill="1" applyBorder="1" applyAlignment="1">
      <alignment horizontal="center" vertical="center"/>
    </xf>
    <xf numFmtId="0" fontId="18" fillId="0" borderId="56" xfId="0" applyFont="1" applyFill="1" applyBorder="1" applyAlignment="1">
      <alignment horizontal="left" vertical="center" wrapText="1"/>
    </xf>
    <xf numFmtId="0" fontId="20" fillId="0" borderId="54" xfId="0" applyNumberFormat="1" applyFont="1" applyFill="1" applyBorder="1" applyAlignment="1">
      <alignment horizontal="center" vertical="center" wrapText="1"/>
    </xf>
    <xf numFmtId="0" fontId="18" fillId="0" borderId="54" xfId="0" applyFont="1" applyFill="1" applyBorder="1" applyAlignment="1">
      <alignment horizontal="center" vertical="center" wrapText="1"/>
    </xf>
    <xf numFmtId="0" fontId="18" fillId="0" borderId="54" xfId="0" applyFont="1" applyFill="1" applyBorder="1" applyAlignment="1">
      <alignment horizontal="center" vertical="center"/>
    </xf>
    <xf numFmtId="0" fontId="18" fillId="0" borderId="61" xfId="0" applyFont="1" applyFill="1" applyBorder="1" applyAlignment="1">
      <alignment horizontal="center" vertical="center"/>
    </xf>
    <xf numFmtId="2" fontId="18" fillId="0" borderId="77" xfId="0" applyNumberFormat="1" applyFont="1" applyFill="1" applyBorder="1" applyAlignment="1">
      <alignment/>
    </xf>
    <xf numFmtId="0" fontId="18" fillId="0" borderId="19" xfId="0" applyFont="1" applyFill="1" applyBorder="1" applyAlignment="1">
      <alignment/>
    </xf>
    <xf numFmtId="0" fontId="18" fillId="0" borderId="54" xfId="0" applyFont="1" applyFill="1" applyBorder="1" applyAlignment="1">
      <alignment/>
    </xf>
    <xf numFmtId="0" fontId="18" fillId="0" borderId="61" xfId="0" applyFont="1" applyFill="1" applyBorder="1" applyAlignment="1">
      <alignment horizontal="center"/>
    </xf>
    <xf numFmtId="0" fontId="18" fillId="0" borderId="13" xfId="0" applyFont="1" applyFill="1" applyBorder="1" applyAlignment="1">
      <alignment wrapText="1"/>
    </xf>
    <xf numFmtId="0" fontId="18" fillId="0" borderId="36" xfId="0" applyFont="1" applyFill="1" applyBorder="1" applyAlignment="1">
      <alignment/>
    </xf>
    <xf numFmtId="0" fontId="18" fillId="0" borderId="39" xfId="0" applyFont="1" applyFill="1" applyBorder="1" applyAlignment="1">
      <alignment horizontal="center"/>
    </xf>
    <xf numFmtId="0" fontId="18" fillId="0" borderId="36" xfId="0" applyFont="1" applyFill="1" applyBorder="1" applyAlignment="1">
      <alignment wrapText="1"/>
    </xf>
    <xf numFmtId="0" fontId="18" fillId="0" borderId="44" xfId="0" applyFont="1" applyFill="1" applyBorder="1" applyAlignment="1">
      <alignment/>
    </xf>
    <xf numFmtId="0" fontId="20" fillId="0" borderId="13" xfId="0" applyFont="1" applyFill="1" applyBorder="1" applyAlignment="1">
      <alignment horizontal="center" vertical="center"/>
    </xf>
    <xf numFmtId="0" fontId="20" fillId="0" borderId="43" xfId="0" applyFont="1" applyFill="1" applyBorder="1" applyAlignment="1">
      <alignment horizontal="center" vertical="center"/>
    </xf>
    <xf numFmtId="1" fontId="20" fillId="0" borderId="13" xfId="0" applyNumberFormat="1" applyFont="1" applyFill="1" applyBorder="1" applyAlignment="1">
      <alignment horizontal="center" vertical="center"/>
    </xf>
    <xf numFmtId="2" fontId="20" fillId="0" borderId="13" xfId="0" applyNumberFormat="1" applyFont="1" applyFill="1" applyBorder="1" applyAlignment="1">
      <alignment horizontal="center" vertical="center"/>
    </xf>
    <xf numFmtId="0" fontId="18" fillId="0" borderId="44" xfId="0" applyFont="1" applyFill="1" applyBorder="1" applyAlignment="1">
      <alignment horizontal="left" vertical="center" wrapText="1"/>
    </xf>
    <xf numFmtId="0" fontId="20" fillId="0" borderId="44" xfId="0" applyFont="1" applyFill="1" applyBorder="1" applyAlignment="1">
      <alignment horizontal="center" vertical="center"/>
    </xf>
    <xf numFmtId="1" fontId="20" fillId="0" borderId="44" xfId="0" applyNumberFormat="1" applyFont="1" applyFill="1" applyBorder="1" applyAlignment="1">
      <alignment horizontal="center" vertical="center"/>
    </xf>
    <xf numFmtId="0" fontId="43" fillId="0" borderId="0" xfId="0" applyFont="1" applyFill="1" applyAlignment="1">
      <alignment/>
    </xf>
    <xf numFmtId="0" fontId="18" fillId="0" borderId="0" xfId="0" applyFont="1" applyAlignment="1" quotePrefix="1">
      <alignment horizontal="right"/>
    </xf>
    <xf numFmtId="0" fontId="20" fillId="0" borderId="0" xfId="0" applyFont="1" applyBorder="1" applyAlignment="1">
      <alignment horizontal="center" vertical="center" wrapText="1"/>
    </xf>
    <xf numFmtId="0" fontId="20" fillId="18" borderId="120" xfId="0" applyFont="1" applyFill="1" applyBorder="1" applyAlignment="1">
      <alignment horizontal="center" vertical="center"/>
    </xf>
    <xf numFmtId="0" fontId="20" fillId="0" borderId="0" xfId="0" applyFont="1" applyBorder="1" applyAlignment="1">
      <alignment vertical="center"/>
    </xf>
    <xf numFmtId="0" fontId="18" fillId="0" borderId="10" xfId="0" applyFont="1" applyBorder="1" applyAlignment="1">
      <alignment horizontal="center"/>
    </xf>
    <xf numFmtId="0" fontId="18" fillId="0" borderId="10" xfId="0" applyFont="1" applyBorder="1" applyAlignment="1" quotePrefix="1">
      <alignment horizontal="center"/>
    </xf>
    <xf numFmtId="0" fontId="22" fillId="0" borderId="0" xfId="0" applyFont="1" applyBorder="1" applyAlignment="1">
      <alignment/>
    </xf>
    <xf numFmtId="49" fontId="18" fillId="0" borderId="10" xfId="0" applyNumberFormat="1" applyFont="1" applyBorder="1" applyAlignment="1">
      <alignment horizontal="center" vertical="center" wrapText="1"/>
    </xf>
    <xf numFmtId="0" fontId="20" fillId="0" borderId="10" xfId="0" applyFont="1" applyBorder="1" applyAlignment="1">
      <alignment horizontal="center" vertical="center"/>
    </xf>
    <xf numFmtId="0" fontId="18" fillId="0" borderId="10" xfId="0" applyFont="1" applyBorder="1" applyAlignment="1" quotePrefix="1">
      <alignment/>
    </xf>
    <xf numFmtId="0" fontId="18" fillId="0" borderId="10" xfId="0" applyFont="1" applyBorder="1" applyAlignment="1">
      <alignment/>
    </xf>
    <xf numFmtId="0" fontId="26" fillId="0" borderId="10" xfId="36" applyBorder="1" applyAlignment="1">
      <alignment/>
    </xf>
    <xf numFmtId="0" fontId="23" fillId="0" borderId="0" xfId="0" applyFont="1" applyBorder="1" applyAlignment="1">
      <alignment/>
    </xf>
    <xf numFmtId="0" fontId="20" fillId="0" borderId="0" xfId="0" applyFont="1" applyBorder="1" applyAlignment="1">
      <alignment horizontal="left" vertical="center" wrapText="1"/>
    </xf>
    <xf numFmtId="0" fontId="18" fillId="22" borderId="10" xfId="0" applyFont="1" applyFill="1" applyBorder="1" applyAlignment="1">
      <alignment horizontal="center"/>
    </xf>
    <xf numFmtId="0" fontId="26" fillId="0" borderId="10" xfId="36" applyBorder="1" applyAlignment="1">
      <alignment horizontal="center"/>
    </xf>
    <xf numFmtId="0" fontId="20" fillId="0" borderId="11" xfId="0" applyFont="1" applyBorder="1" applyAlignment="1">
      <alignment horizontal="center" vertical="center"/>
    </xf>
    <xf numFmtId="0" fontId="20" fillId="0" borderId="11" xfId="0" applyFont="1" applyBorder="1" applyAlignment="1">
      <alignment horizontal="center"/>
    </xf>
    <xf numFmtId="0" fontId="20" fillId="18" borderId="121" xfId="0" applyFont="1" applyFill="1" applyBorder="1" applyAlignment="1">
      <alignment horizontal="center" vertical="center"/>
    </xf>
    <xf numFmtId="0" fontId="20" fillId="18" borderId="55" xfId="0" applyFont="1" applyFill="1" applyBorder="1" applyAlignment="1">
      <alignment horizontal="center" vertical="center"/>
    </xf>
    <xf numFmtId="0" fontId="20" fillId="0" borderId="11" xfId="0" applyFont="1" applyFill="1" applyBorder="1" applyAlignment="1">
      <alignment horizontal="left" vertical="center"/>
    </xf>
    <xf numFmtId="0" fontId="20" fillId="18" borderId="25" xfId="0" applyFont="1" applyFill="1" applyBorder="1" applyAlignment="1">
      <alignment horizontal="left" vertical="center" wrapText="1"/>
    </xf>
    <xf numFmtId="0" fontId="20" fillId="0" borderId="11" xfId="0" applyFont="1" applyBorder="1" applyAlignment="1">
      <alignment horizontal="left" vertical="center"/>
    </xf>
    <xf numFmtId="0" fontId="40" fillId="18" borderId="122" xfId="0" applyFont="1" applyFill="1" applyBorder="1" applyAlignment="1">
      <alignment horizontal="center" vertical="center" wrapText="1"/>
    </xf>
    <xf numFmtId="0" fontId="18" fillId="0" borderId="10" xfId="0" applyFont="1" applyBorder="1" applyAlignment="1">
      <alignment horizontal="center" vertical="center"/>
    </xf>
    <xf numFmtId="0" fontId="18" fillId="0" borderId="0" xfId="0" applyFont="1" applyBorder="1" applyAlignment="1">
      <alignment horizontal="center" vertical="center"/>
    </xf>
    <xf numFmtId="0" fontId="18" fillId="0" borderId="36" xfId="0" applyFont="1" applyFill="1" applyBorder="1" applyAlignment="1">
      <alignment horizontal="center" vertical="center"/>
    </xf>
    <xf numFmtId="0" fontId="18" fillId="0" borderId="26" xfId="0" applyFont="1" applyFill="1" applyBorder="1" applyAlignment="1">
      <alignment horizontal="center" vertical="center"/>
    </xf>
    <xf numFmtId="0" fontId="20" fillId="0" borderId="13" xfId="0" applyFont="1" applyBorder="1" applyAlignment="1">
      <alignment horizontal="center" vertical="center" wrapText="1"/>
    </xf>
    <xf numFmtId="0" fontId="18" fillId="0" borderId="13" xfId="0" applyFont="1" applyBorder="1" applyAlignment="1">
      <alignment horizontal="center" vertical="center"/>
    </xf>
    <xf numFmtId="0" fontId="20" fillId="0" borderId="0" xfId="0" applyFont="1" applyFill="1" applyBorder="1" applyAlignment="1">
      <alignment horizontal="center" vertical="center"/>
    </xf>
    <xf numFmtId="0" fontId="18" fillId="0" borderId="63" xfId="0" applyFont="1" applyFill="1" applyBorder="1" applyAlignment="1">
      <alignment horizontal="center" vertical="center"/>
    </xf>
    <xf numFmtId="0" fontId="18" fillId="0" borderId="123" xfId="0" applyFont="1" applyFill="1" applyBorder="1" applyAlignment="1">
      <alignment horizontal="center" vertical="center"/>
    </xf>
    <xf numFmtId="0" fontId="18" fillId="0" borderId="124" xfId="0" applyFont="1" applyFill="1" applyBorder="1" applyAlignment="1">
      <alignment horizontal="center" vertical="center"/>
    </xf>
    <xf numFmtId="0" fontId="18" fillId="0" borderId="125" xfId="0" applyFont="1" applyFill="1" applyBorder="1" applyAlignment="1">
      <alignment horizontal="center"/>
    </xf>
    <xf numFmtId="0" fontId="18" fillId="0" borderId="126" xfId="0" applyFont="1" applyFill="1" applyBorder="1" applyAlignment="1">
      <alignment horizontal="center"/>
    </xf>
    <xf numFmtId="0" fontId="18" fillId="0" borderId="127" xfId="0" applyFont="1" applyFill="1" applyBorder="1" applyAlignment="1">
      <alignment horizontal="center"/>
    </xf>
    <xf numFmtId="0" fontId="18" fillId="0" borderId="128" xfId="0" applyFont="1" applyBorder="1" applyAlignment="1">
      <alignment horizontal="center" vertical="center" wrapText="1"/>
    </xf>
    <xf numFmtId="0" fontId="18" fillId="0" borderId="129" xfId="0" applyFont="1" applyBorder="1" applyAlignment="1">
      <alignment horizontal="center" vertical="center"/>
    </xf>
    <xf numFmtId="0" fontId="18" fillId="0" borderId="130" xfId="0" applyFont="1" applyBorder="1" applyAlignment="1">
      <alignment horizontal="center" vertical="center"/>
    </xf>
    <xf numFmtId="0" fontId="18" fillId="0" borderId="131" xfId="0" applyFont="1" applyFill="1" applyBorder="1" applyAlignment="1">
      <alignment horizontal="center"/>
    </xf>
    <xf numFmtId="0" fontId="18" fillId="0" borderId="132" xfId="0" applyFont="1" applyFill="1" applyBorder="1" applyAlignment="1">
      <alignment horizontal="center"/>
    </xf>
    <xf numFmtId="0" fontId="63" fillId="0" borderId="63" xfId="0" applyFont="1" applyFill="1" applyBorder="1" applyAlignment="1">
      <alignment horizontal="center" vertical="center"/>
    </xf>
    <xf numFmtId="0" fontId="63" fillId="0" borderId="123" xfId="0" applyFont="1" applyFill="1" applyBorder="1" applyAlignment="1">
      <alignment horizontal="center" vertical="center"/>
    </xf>
    <xf numFmtId="0" fontId="63" fillId="0" borderId="124" xfId="0" applyFont="1" applyFill="1" applyBorder="1" applyAlignment="1">
      <alignment horizontal="center" vertical="center"/>
    </xf>
    <xf numFmtId="0" fontId="18" fillId="0" borderId="128" xfId="0" applyFont="1" applyFill="1" applyBorder="1" applyAlignment="1">
      <alignment horizontal="center" vertical="center" wrapText="1"/>
    </xf>
    <xf numFmtId="0" fontId="18" fillId="0" borderId="129" xfId="0" applyFont="1" applyFill="1" applyBorder="1" applyAlignment="1">
      <alignment horizontal="center" vertical="center"/>
    </xf>
    <xf numFmtId="0" fontId="18" fillId="0" borderId="130" xfId="0" applyFont="1" applyFill="1" applyBorder="1" applyAlignment="1">
      <alignment horizontal="center" vertical="center"/>
    </xf>
    <xf numFmtId="0" fontId="63" fillId="0" borderId="125" xfId="0" applyFont="1" applyFill="1" applyBorder="1" applyAlignment="1">
      <alignment horizontal="center"/>
    </xf>
    <xf numFmtId="0" fontId="63" fillId="0" borderId="126" xfId="0" applyFont="1" applyFill="1" applyBorder="1" applyAlignment="1">
      <alignment horizontal="center"/>
    </xf>
    <xf numFmtId="0" fontId="63" fillId="0" borderId="127" xfId="0" applyFont="1" applyFill="1" applyBorder="1" applyAlignment="1">
      <alignment horizontal="center"/>
    </xf>
    <xf numFmtId="0" fontId="63" fillId="0" borderId="85" xfId="0" applyFont="1" applyFill="1" applyBorder="1" applyAlignment="1">
      <alignment horizontal="center" vertical="center"/>
    </xf>
    <xf numFmtId="0" fontId="20" fillId="0" borderId="0" xfId="0" applyFont="1" applyBorder="1" applyAlignment="1">
      <alignment horizontal="center" vertical="center"/>
    </xf>
    <xf numFmtId="0" fontId="63" fillId="0" borderId="131" xfId="0" applyFont="1" applyFill="1" applyBorder="1" applyAlignment="1">
      <alignment horizontal="center"/>
    </xf>
    <xf numFmtId="0" fontId="63" fillId="0" borderId="132" xfId="0" applyFont="1" applyFill="1" applyBorder="1" applyAlignment="1">
      <alignment horizontal="center"/>
    </xf>
    <xf numFmtId="0" fontId="18" fillId="0" borderId="133" xfId="0" applyFont="1" applyFill="1" applyBorder="1" applyAlignment="1">
      <alignment horizontal="center"/>
    </xf>
    <xf numFmtId="0" fontId="18" fillId="0" borderId="87" xfId="0" applyFont="1" applyFill="1" applyBorder="1" applyAlignment="1">
      <alignment horizontal="center"/>
    </xf>
    <xf numFmtId="0" fontId="18" fillId="0" borderId="134" xfId="0" applyFont="1" applyFill="1" applyBorder="1" applyAlignment="1">
      <alignment horizontal="center"/>
    </xf>
    <xf numFmtId="0" fontId="18" fillId="0" borderId="30" xfId="0" applyFont="1" applyFill="1" applyBorder="1" applyAlignment="1">
      <alignment horizontal="center" vertical="center" wrapText="1"/>
    </xf>
    <xf numFmtId="0" fontId="18" fillId="0" borderId="135" xfId="0" applyFont="1" applyFill="1" applyBorder="1" applyAlignment="1">
      <alignment horizontal="center" vertical="center" wrapText="1"/>
    </xf>
    <xf numFmtId="0" fontId="18" fillId="0" borderId="136" xfId="0" applyFont="1" applyFill="1" applyBorder="1" applyAlignment="1">
      <alignment horizontal="center" vertical="center" wrapText="1"/>
    </xf>
    <xf numFmtId="0" fontId="18" fillId="0" borderId="137" xfId="0" applyFont="1" applyFill="1" applyBorder="1" applyAlignment="1">
      <alignment horizontal="center" vertical="center" wrapText="1"/>
    </xf>
    <xf numFmtId="0" fontId="18" fillId="0" borderId="138" xfId="0" applyFont="1" applyFill="1" applyBorder="1" applyAlignment="1">
      <alignment horizontal="center" vertical="center" wrapText="1"/>
    </xf>
    <xf numFmtId="0" fontId="18" fillId="0" borderId="139" xfId="0" applyFont="1" applyFill="1" applyBorder="1" applyAlignment="1">
      <alignment horizontal="center" vertical="center" wrapText="1"/>
    </xf>
    <xf numFmtId="0" fontId="18" fillId="0" borderId="133" xfId="0" applyFont="1" applyFill="1" applyBorder="1" applyAlignment="1">
      <alignment horizontal="center" wrapText="1"/>
    </xf>
    <xf numFmtId="0" fontId="18" fillId="0" borderId="87" xfId="0" applyFont="1" applyFill="1" applyBorder="1" applyAlignment="1">
      <alignment horizontal="center" wrapText="1"/>
    </xf>
    <xf numFmtId="0" fontId="18" fillId="0" borderId="134" xfId="0" applyFont="1" applyFill="1" applyBorder="1" applyAlignment="1">
      <alignment horizontal="center" wrapText="1"/>
    </xf>
    <xf numFmtId="0" fontId="18" fillId="0" borderId="140" xfId="0" applyFont="1" applyFill="1" applyBorder="1" applyAlignment="1">
      <alignment horizontal="center" wrapText="1"/>
    </xf>
    <xf numFmtId="0" fontId="18" fillId="0" borderId="141" xfId="0" applyFont="1" applyFill="1" applyBorder="1" applyAlignment="1">
      <alignment horizontal="center" wrapText="1"/>
    </xf>
    <xf numFmtId="0" fontId="18" fillId="0" borderId="142" xfId="0" applyFont="1" applyFill="1" applyBorder="1" applyAlignment="1">
      <alignment horizontal="center" wrapText="1"/>
    </xf>
    <xf numFmtId="0" fontId="18" fillId="0" borderId="63" xfId="0" applyFont="1" applyBorder="1" applyAlignment="1">
      <alignment horizontal="center" vertical="center" wrapText="1"/>
    </xf>
    <xf numFmtId="0" fontId="18" fillId="0" borderId="123" xfId="0" applyFont="1" applyBorder="1" applyAlignment="1">
      <alignment horizontal="center" vertical="center" wrapText="1"/>
    </xf>
    <xf numFmtId="0" fontId="18" fillId="0" borderId="124" xfId="0" applyFont="1" applyBorder="1" applyAlignment="1">
      <alignment horizontal="center" vertical="center" wrapText="1"/>
    </xf>
    <xf numFmtId="0" fontId="36" fillId="0" borderId="46" xfId="0" applyFont="1" applyBorder="1" applyAlignment="1">
      <alignment horizontal="left" vertical="top" wrapText="1"/>
    </xf>
    <xf numFmtId="0" fontId="36" fillId="0" borderId="143" xfId="0" applyFont="1" applyBorder="1" applyAlignment="1">
      <alignment horizontal="left" vertical="top" wrapText="1"/>
    </xf>
    <xf numFmtId="0" fontId="36" fillId="0" borderId="77" xfId="0" applyFont="1" applyBorder="1" applyAlignment="1">
      <alignment horizontal="left" vertical="top" wrapText="1"/>
    </xf>
    <xf numFmtId="0" fontId="20" fillId="18" borderId="30" xfId="0" applyFont="1" applyFill="1" applyBorder="1" applyAlignment="1">
      <alignment horizontal="center" wrapText="1"/>
    </xf>
    <xf numFmtId="0" fontId="20" fillId="18" borderId="47" xfId="0" applyFont="1" applyFill="1" applyBorder="1" applyAlignment="1">
      <alignment horizontal="center" vertical="center"/>
    </xf>
    <xf numFmtId="0" fontId="20" fillId="18" borderId="144" xfId="0" applyFont="1" applyFill="1" applyBorder="1" applyAlignment="1">
      <alignment horizontal="center" vertical="center"/>
    </xf>
    <xf numFmtId="0" fontId="20" fillId="0" borderId="0" xfId="0" applyFont="1" applyBorder="1" applyAlignment="1">
      <alignment horizontal="center"/>
    </xf>
    <xf numFmtId="0" fontId="20" fillId="18" borderId="25" xfId="0" applyFont="1" applyFill="1" applyBorder="1" applyAlignment="1">
      <alignment horizontal="center" vertical="center"/>
    </xf>
    <xf numFmtId="0" fontId="20" fillId="18" borderId="79" xfId="0" applyFont="1" applyFill="1" applyBorder="1" applyAlignment="1">
      <alignment horizontal="center" vertical="center" wrapText="1"/>
    </xf>
    <xf numFmtId="0" fontId="20" fillId="0" borderId="79" xfId="0" applyFont="1" applyFill="1" applyBorder="1" applyAlignment="1">
      <alignment horizontal="center" vertical="center" wrapText="1"/>
    </xf>
    <xf numFmtId="0" fontId="20" fillId="0" borderId="93" xfId="0" applyFont="1" applyFill="1" applyBorder="1" applyAlignment="1">
      <alignment horizontal="center" vertical="center" wrapText="1"/>
    </xf>
    <xf numFmtId="0" fontId="20" fillId="18" borderId="93" xfId="0" applyFont="1" applyFill="1" applyBorder="1" applyAlignment="1">
      <alignment horizontal="center" vertical="center" wrapText="1"/>
    </xf>
    <xf numFmtId="0" fontId="20" fillId="18" borderId="30" xfId="0" applyFont="1" applyFill="1" applyBorder="1" applyAlignment="1">
      <alignment horizontal="center" vertical="center" wrapText="1"/>
    </xf>
    <xf numFmtId="0" fontId="20" fillId="18" borderId="60" xfId="0" applyFont="1" applyFill="1" applyBorder="1" applyAlignment="1">
      <alignment horizontal="center" vertical="center" wrapText="1"/>
    </xf>
    <xf numFmtId="0" fontId="18" fillId="18" borderId="145" xfId="0" applyFont="1" applyFill="1" applyBorder="1" applyAlignment="1">
      <alignment horizontal="center"/>
    </xf>
    <xf numFmtId="0" fontId="18" fillId="18" borderId="64" xfId="0" applyFont="1" applyFill="1" applyBorder="1" applyAlignment="1">
      <alignment horizontal="center"/>
    </xf>
    <xf numFmtId="0" fontId="18" fillId="18" borderId="134" xfId="0" applyFont="1" applyFill="1" applyBorder="1" applyAlignment="1">
      <alignment horizontal="center"/>
    </xf>
    <xf numFmtId="0" fontId="18" fillId="0" borderId="27" xfId="0" applyFont="1" applyBorder="1" applyAlignment="1">
      <alignment horizontal="center" vertical="center" wrapText="1"/>
    </xf>
    <xf numFmtId="0" fontId="18" fillId="0" borderId="129" xfId="0" applyFont="1" applyBorder="1" applyAlignment="1">
      <alignment horizontal="center" vertical="center" wrapText="1"/>
    </xf>
    <xf numFmtId="0" fontId="18" fillId="0" borderId="130" xfId="0" applyFont="1" applyBorder="1" applyAlignment="1">
      <alignment horizontal="center" vertical="center" wrapText="1"/>
    </xf>
    <xf numFmtId="0" fontId="18" fillId="18" borderId="87" xfId="0" applyFont="1" applyFill="1" applyBorder="1" applyAlignment="1">
      <alignment horizontal="center"/>
    </xf>
    <xf numFmtId="0" fontId="18" fillId="18" borderId="65" xfId="0" applyFont="1" applyFill="1" applyBorder="1" applyAlignment="1">
      <alignment horizontal="center"/>
    </xf>
    <xf numFmtId="0" fontId="20" fillId="0" borderId="0" xfId="0" applyFont="1" applyBorder="1" applyAlignment="1">
      <alignment horizontal="center" wrapText="1"/>
    </xf>
    <xf numFmtId="0" fontId="18" fillId="0" borderId="41" xfId="0" applyFont="1" applyBorder="1" applyAlignment="1">
      <alignment vertical="center"/>
    </xf>
    <xf numFmtId="0" fontId="18" fillId="0" borderId="146" xfId="0" applyFont="1" applyBorder="1" applyAlignment="1">
      <alignment vertical="center"/>
    </xf>
    <xf numFmtId="0" fontId="18" fillId="0" borderId="58" xfId="0" applyFont="1" applyBorder="1" applyAlignment="1">
      <alignment vertical="center"/>
    </xf>
    <xf numFmtId="0" fontId="20" fillId="18" borderId="79" xfId="0" applyFont="1" applyFill="1" applyBorder="1" applyAlignment="1">
      <alignment horizontal="left" vertical="center" wrapText="1"/>
    </xf>
    <xf numFmtId="0" fontId="20" fillId="18" borderId="28" xfId="0" applyFont="1" applyFill="1" applyBorder="1" applyAlignment="1">
      <alignment horizontal="left" vertical="center" wrapText="1"/>
    </xf>
    <xf numFmtId="0" fontId="20" fillId="18" borderId="147" xfId="0" applyFont="1" applyFill="1" applyBorder="1" applyAlignment="1">
      <alignment horizontal="left" vertical="center" wrapText="1"/>
    </xf>
    <xf numFmtId="0" fontId="20" fillId="18" borderId="85" xfId="0" applyFont="1" applyFill="1" applyBorder="1" applyAlignment="1">
      <alignment horizontal="center" vertical="center" wrapText="1"/>
    </xf>
    <xf numFmtId="0" fontId="20" fillId="18" borderId="148" xfId="0" applyFont="1" applyFill="1" applyBorder="1" applyAlignment="1">
      <alignment horizontal="center" vertical="center" wrapText="1"/>
    </xf>
    <xf numFmtId="0" fontId="18" fillId="0" borderId="85" xfId="0" applyFont="1" applyBorder="1" applyAlignment="1">
      <alignment horizontal="center" vertical="center" wrapText="1"/>
    </xf>
    <xf numFmtId="0" fontId="20" fillId="18" borderId="149" xfId="0" applyFont="1" applyFill="1" applyBorder="1" applyAlignment="1">
      <alignment horizontal="center" vertical="center" wrapText="1"/>
    </xf>
    <xf numFmtId="0" fontId="20" fillId="18" borderId="109" xfId="0" applyFont="1" applyFill="1" applyBorder="1" applyAlignment="1">
      <alignment horizontal="center" vertical="center" wrapText="1"/>
    </xf>
    <xf numFmtId="0" fontId="20" fillId="18" borderId="150" xfId="0" applyFont="1" applyFill="1" applyBorder="1" applyAlignment="1">
      <alignment horizontal="center" vertical="center" wrapText="1"/>
    </xf>
    <xf numFmtId="0" fontId="20" fillId="18" borderId="110" xfId="0" applyFont="1" applyFill="1" applyBorder="1" applyAlignment="1">
      <alignment horizontal="center" vertical="center" wrapText="1"/>
    </xf>
    <xf numFmtId="0" fontId="20" fillId="18" borderId="151" xfId="0" applyFont="1" applyFill="1" applyBorder="1" applyAlignment="1">
      <alignment horizontal="center" vertical="center" wrapText="1"/>
    </xf>
    <xf numFmtId="0" fontId="18" fillId="0" borderId="36" xfId="0" applyFont="1" applyBorder="1" applyAlignment="1">
      <alignment horizontal="left" vertical="center"/>
    </xf>
    <xf numFmtId="0" fontId="18" fillId="0" borderId="26" xfId="0" applyFont="1" applyBorder="1" applyAlignment="1">
      <alignment horizontal="left" vertical="center"/>
    </xf>
    <xf numFmtId="0" fontId="18" fillId="0" borderId="46" xfId="0" applyFont="1" applyBorder="1" applyAlignment="1">
      <alignment horizontal="center" vertical="center"/>
    </xf>
    <xf numFmtId="0" fontId="18" fillId="0" borderId="67" xfId="0" applyFont="1" applyBorder="1" applyAlignment="1">
      <alignment horizontal="center" vertical="center"/>
    </xf>
    <xf numFmtId="0" fontId="18" fillId="0" borderId="63" xfId="0" applyFont="1" applyFill="1" applyBorder="1" applyAlignment="1">
      <alignment horizontal="left" vertical="center"/>
    </xf>
    <xf numFmtId="0" fontId="18" fillId="0" borderId="75" xfId="0" applyFont="1" applyFill="1" applyBorder="1" applyAlignment="1">
      <alignment horizontal="left" vertical="center"/>
    </xf>
    <xf numFmtId="0" fontId="18" fillId="0" borderId="36" xfId="0" applyFont="1" applyFill="1" applyBorder="1" applyAlignment="1">
      <alignment horizontal="left" vertical="center"/>
    </xf>
    <xf numFmtId="0" fontId="18" fillId="0" borderId="26" xfId="0" applyFont="1" applyFill="1" applyBorder="1" applyAlignment="1">
      <alignment horizontal="left" vertical="center"/>
    </xf>
    <xf numFmtId="0" fontId="18" fillId="0" borderId="85" xfId="0" applyFont="1" applyFill="1" applyBorder="1" applyAlignment="1">
      <alignment horizontal="center" vertical="center" wrapText="1"/>
    </xf>
    <xf numFmtId="0" fontId="18" fillId="0" borderId="123" xfId="0" applyFont="1" applyFill="1" applyBorder="1" applyAlignment="1">
      <alignment horizontal="center" vertical="center" wrapText="1"/>
    </xf>
    <xf numFmtId="0" fontId="18" fillId="0" borderId="124" xfId="0" applyFont="1" applyFill="1" applyBorder="1" applyAlignment="1">
      <alignment horizontal="center" vertical="center" wrapText="1"/>
    </xf>
    <xf numFmtId="0" fontId="18" fillId="0" borderId="52" xfId="0" applyFont="1" applyBorder="1" applyAlignment="1">
      <alignment horizontal="center" vertical="center" wrapText="1"/>
    </xf>
    <xf numFmtId="0" fontId="20" fillId="18" borderId="52" xfId="0" applyFont="1" applyFill="1" applyBorder="1" applyAlignment="1">
      <alignment horizontal="center" vertical="center" wrapText="1"/>
    </xf>
    <xf numFmtId="0" fontId="20" fillId="18" borderId="145" xfId="0" applyFont="1" applyFill="1" applyBorder="1" applyAlignment="1">
      <alignment horizontal="center"/>
    </xf>
    <xf numFmtId="0" fontId="20" fillId="18" borderId="64" xfId="0" applyFont="1" applyFill="1" applyBorder="1" applyAlignment="1">
      <alignment horizontal="center"/>
    </xf>
    <xf numFmtId="0" fontId="20" fillId="18" borderId="134" xfId="0" applyFont="1" applyFill="1" applyBorder="1" applyAlignment="1">
      <alignment horizontal="center"/>
    </xf>
    <xf numFmtId="0" fontId="18" fillId="0" borderId="46" xfId="0" applyFont="1" applyFill="1" applyBorder="1" applyAlignment="1">
      <alignment horizontal="center"/>
    </xf>
    <xf numFmtId="0" fontId="18" fillId="0" borderId="67" xfId="0" applyFont="1" applyFill="1" applyBorder="1" applyAlignment="1">
      <alignment horizontal="center"/>
    </xf>
    <xf numFmtId="0" fontId="70" fillId="20" borderId="34" xfId="0" applyFont="1" applyFill="1" applyBorder="1" applyAlignment="1">
      <alignment horizontal="left" vertical="center" wrapText="1"/>
    </xf>
    <xf numFmtId="0" fontId="69" fillId="0" borderId="31" xfId="0" applyFont="1" applyBorder="1" applyAlignment="1">
      <alignment horizontal="left" vertical="center" wrapText="1"/>
    </xf>
    <xf numFmtId="0" fontId="69" fillId="0" borderId="31" xfId="0" applyFont="1" applyBorder="1" applyAlignment="1">
      <alignment horizontal="center" vertical="center" wrapText="1"/>
    </xf>
    <xf numFmtId="0" fontId="69" fillId="0" borderId="49" xfId="0" applyFont="1" applyBorder="1" applyAlignment="1">
      <alignment horizontal="center" vertical="center" wrapText="1"/>
    </xf>
    <xf numFmtId="0" fontId="70" fillId="20" borderId="50" xfId="0" applyFont="1" applyFill="1" applyBorder="1" applyAlignment="1">
      <alignment horizontal="left" vertical="center" wrapText="1"/>
    </xf>
    <xf numFmtId="0" fontId="69" fillId="0" borderId="35" xfId="0" applyFont="1" applyBorder="1" applyAlignment="1">
      <alignment horizontal="left" vertical="center" wrapText="1"/>
    </xf>
    <xf numFmtId="0" fontId="69" fillId="0" borderId="35" xfId="0" applyFont="1" applyBorder="1" applyAlignment="1">
      <alignment horizontal="center" vertical="center" wrapText="1"/>
    </xf>
    <xf numFmtId="0" fontId="69" fillId="0" borderId="51" xfId="0" applyFont="1" applyBorder="1" applyAlignment="1">
      <alignment horizontal="center" vertical="center" wrapText="1"/>
    </xf>
    <xf numFmtId="0" fontId="69" fillId="0" borderId="116" xfId="0" applyFont="1" applyBorder="1" applyAlignment="1">
      <alignment horizontal="center" vertical="center" wrapText="1"/>
    </xf>
    <xf numFmtId="0" fontId="69" fillId="0" borderId="152" xfId="0" applyFont="1" applyBorder="1" applyAlignment="1">
      <alignment horizontal="center" vertical="center" wrapText="1"/>
    </xf>
    <xf numFmtId="0" fontId="69" fillId="0" borderId="153" xfId="0" applyFont="1" applyBorder="1" applyAlignment="1">
      <alignment horizontal="center" vertical="center" wrapText="1"/>
    </xf>
    <xf numFmtId="0" fontId="70" fillId="21" borderId="33" xfId="0" applyFont="1" applyFill="1" applyBorder="1" applyAlignment="1">
      <alignment horizontal="center" vertical="center" wrapText="1"/>
    </xf>
    <xf numFmtId="0" fontId="70" fillId="21" borderId="31" xfId="0" applyFont="1" applyFill="1" applyBorder="1" applyAlignment="1">
      <alignment horizontal="center" vertical="center" wrapText="1"/>
    </xf>
    <xf numFmtId="0" fontId="70" fillId="21" borderId="48" xfId="0" applyFont="1" applyFill="1" applyBorder="1" applyAlignment="1">
      <alignment horizontal="center" vertical="center" wrapText="1"/>
    </xf>
    <xf numFmtId="0" fontId="70" fillId="21" borderId="49" xfId="0" applyFont="1" applyFill="1" applyBorder="1" applyAlignment="1">
      <alignment horizontal="center" vertical="center" wrapText="1"/>
    </xf>
    <xf numFmtId="0" fontId="69" fillId="0" borderId="31" xfId="0" applyFont="1" applyBorder="1" applyAlignment="1">
      <alignment horizontal="left" vertical="center" wrapText="1" indent="4"/>
    </xf>
    <xf numFmtId="0" fontId="69" fillId="0" borderId="35" xfId="0" applyFont="1" applyBorder="1" applyAlignment="1">
      <alignment horizontal="left" vertical="center" wrapText="1" indent="4"/>
    </xf>
    <xf numFmtId="0" fontId="69" fillId="0" borderId="49" xfId="0" applyFont="1" applyBorder="1" applyAlignment="1">
      <alignment horizontal="center" vertical="center"/>
    </xf>
    <xf numFmtId="0" fontId="69" fillId="0" borderId="51" xfId="0" applyFont="1" applyBorder="1" applyAlignment="1">
      <alignment horizontal="center" vertical="center"/>
    </xf>
    <xf numFmtId="0" fontId="72" fillId="20" borderId="34" xfId="0" applyFont="1" applyFill="1" applyBorder="1" applyAlignment="1">
      <alignment horizontal="center" vertical="center" wrapText="1"/>
    </xf>
    <xf numFmtId="0" fontId="66" fillId="0" borderId="49" xfId="0" applyFont="1" applyBorder="1" applyAlignment="1">
      <alignment horizontal="center" vertical="center" wrapText="1"/>
    </xf>
    <xf numFmtId="0" fontId="72" fillId="20" borderId="50" xfId="0" applyFont="1" applyFill="1" applyBorder="1" applyAlignment="1">
      <alignment horizontal="center" vertical="center" wrapText="1"/>
    </xf>
    <xf numFmtId="0" fontId="66" fillId="0" borderId="51" xfId="0" applyFont="1" applyBorder="1" applyAlignment="1">
      <alignment horizontal="center" vertical="center" wrapText="1"/>
    </xf>
    <xf numFmtId="0" fontId="70" fillId="20" borderId="34" xfId="0" applyFont="1" applyFill="1" applyBorder="1" applyAlignment="1">
      <alignment horizontal="center" vertical="center" wrapText="1"/>
    </xf>
    <xf numFmtId="0" fontId="70" fillId="20" borderId="50" xfId="0" applyFont="1" applyFill="1" applyBorder="1" applyAlignment="1">
      <alignment horizontal="center" vertical="center" wrapText="1"/>
    </xf>
    <xf numFmtId="0" fontId="70" fillId="21" borderId="32" xfId="0" applyFont="1" applyFill="1" applyBorder="1" applyAlignment="1">
      <alignment horizontal="center" vertical="center"/>
    </xf>
    <xf numFmtId="0" fontId="70" fillId="21" borderId="34" xfId="0" applyFont="1" applyFill="1" applyBorder="1" applyAlignment="1">
      <alignment horizontal="center" vertical="center"/>
    </xf>
    <xf numFmtId="0" fontId="68" fillId="20" borderId="34" xfId="0" applyFont="1" applyFill="1" applyBorder="1" applyAlignment="1">
      <alignment horizontal="center" vertical="center" wrapText="1"/>
    </xf>
    <xf numFmtId="0" fontId="67" fillId="0" borderId="49" xfId="0" applyFont="1" applyBorder="1" applyAlignment="1">
      <alignment horizontal="center" vertical="center" wrapText="1"/>
    </xf>
    <xf numFmtId="0" fontId="66" fillId="0" borderId="31" xfId="0" applyFont="1" applyBorder="1" applyAlignment="1">
      <alignment horizontal="left" vertical="center" wrapText="1"/>
    </xf>
    <xf numFmtId="0" fontId="66" fillId="0" borderId="31" xfId="0" applyFont="1" applyBorder="1" applyAlignment="1">
      <alignment horizontal="center" vertical="center" textRotation="90" wrapText="1"/>
    </xf>
    <xf numFmtId="0" fontId="66" fillId="0" borderId="49" xfId="0" applyFont="1" applyBorder="1" applyAlignment="1">
      <alignment horizontal="left" vertical="center" wrapText="1"/>
    </xf>
    <xf numFmtId="0" fontId="66" fillId="0" borderId="116" xfId="0" applyFont="1" applyBorder="1" applyAlignment="1">
      <alignment vertical="center" wrapText="1"/>
    </xf>
    <xf numFmtId="0" fontId="66" fillId="0" borderId="152" xfId="0" applyFont="1" applyBorder="1" applyAlignment="1">
      <alignment vertical="center" wrapText="1"/>
    </xf>
    <xf numFmtId="0" fontId="33" fillId="20" borderId="34" xfId="0" applyFont="1" applyFill="1" applyBorder="1" applyAlignment="1">
      <alignment horizontal="center" vertical="center" wrapText="1"/>
    </xf>
    <xf numFmtId="0" fontId="43" fillId="0" borderId="31" xfId="0" applyFont="1" applyBorder="1" applyAlignment="1">
      <alignment horizontal="left" vertical="center" wrapText="1"/>
    </xf>
    <xf numFmtId="0" fontId="43" fillId="0" borderId="31" xfId="0" applyFont="1" applyBorder="1" applyAlignment="1">
      <alignment horizontal="center" vertical="center" textRotation="90" wrapText="1"/>
    </xf>
    <xf numFmtId="0" fontId="43" fillId="0" borderId="49" xfId="0" applyFont="1" applyBorder="1" applyAlignment="1">
      <alignment horizontal="left" vertical="center" wrapText="1"/>
    </xf>
    <xf numFmtId="0" fontId="40" fillId="20" borderId="34" xfId="0" applyFont="1" applyFill="1" applyBorder="1" applyAlignment="1">
      <alignment horizontal="center" vertical="center" wrapText="1"/>
    </xf>
    <xf numFmtId="0" fontId="40" fillId="20" borderId="50" xfId="0" applyFont="1" applyFill="1" applyBorder="1" applyAlignment="1">
      <alignment horizontal="center" vertical="center" wrapText="1"/>
    </xf>
    <xf numFmtId="0" fontId="33" fillId="21" borderId="32" xfId="0" applyFont="1" applyFill="1" applyBorder="1" applyAlignment="1">
      <alignment horizontal="center" vertical="center" wrapText="1"/>
    </xf>
    <xf numFmtId="0" fontId="33" fillId="21" borderId="34" xfId="0" applyFont="1" applyFill="1" applyBorder="1" applyAlignment="1">
      <alignment horizontal="center" vertical="center" wrapText="1"/>
    </xf>
    <xf numFmtId="0" fontId="33" fillId="21" borderId="33" xfId="0" applyFont="1" applyFill="1" applyBorder="1" applyAlignment="1">
      <alignment horizontal="center" vertical="center" wrapText="1"/>
    </xf>
    <xf numFmtId="0" fontId="33" fillId="21" borderId="48" xfId="0" applyFont="1" applyFill="1" applyBorder="1" applyAlignment="1">
      <alignment horizontal="center" vertical="center" wrapText="1"/>
    </xf>
    <xf numFmtId="0" fontId="33" fillId="21" borderId="31" xfId="0" applyFont="1" applyFill="1" applyBorder="1" applyAlignment="1">
      <alignment horizontal="center" vertical="center" wrapText="1"/>
    </xf>
    <xf numFmtId="0" fontId="73" fillId="20" borderId="34" xfId="0" applyFont="1" applyFill="1" applyBorder="1" applyAlignment="1">
      <alignment horizontal="left" vertical="center" wrapText="1"/>
    </xf>
    <xf numFmtId="0" fontId="71" fillId="0" borderId="31" xfId="0" applyFont="1" applyBorder="1" applyAlignment="1">
      <alignment horizontal="center" vertical="center" textRotation="90" wrapText="1"/>
    </xf>
    <xf numFmtId="0" fontId="40" fillId="21" borderId="32" xfId="0" applyFont="1" applyFill="1" applyBorder="1" applyAlignment="1">
      <alignment horizontal="center" vertical="center" wrapText="1"/>
    </xf>
    <xf numFmtId="0" fontId="40" fillId="21" borderId="34" xfId="0" applyFont="1" applyFill="1" applyBorder="1" applyAlignment="1">
      <alignment horizontal="center" vertical="center" wrapText="1"/>
    </xf>
    <xf numFmtId="0" fontId="40" fillId="21" borderId="33" xfId="0" applyFont="1" applyFill="1" applyBorder="1" applyAlignment="1">
      <alignment horizontal="center" vertical="center" wrapText="1"/>
    </xf>
    <xf numFmtId="0" fontId="40" fillId="21" borderId="31" xfId="0" applyFont="1" applyFill="1" applyBorder="1" applyAlignment="1">
      <alignment horizontal="center" vertical="center" wrapText="1"/>
    </xf>
    <xf numFmtId="0" fontId="48" fillId="0" borderId="31" xfId="0" applyFont="1" applyBorder="1" applyAlignment="1">
      <alignment horizontal="left" vertical="center" wrapText="1"/>
    </xf>
    <xf numFmtId="0" fontId="48" fillId="0" borderId="49" xfId="0" applyFont="1" applyBorder="1" applyAlignment="1">
      <alignment horizontal="left" vertical="center" wrapText="1"/>
    </xf>
    <xf numFmtId="0" fontId="48" fillId="0" borderId="31" xfId="0" applyFont="1" applyBorder="1" applyAlignment="1">
      <alignment horizontal="center" vertical="center" wrapText="1"/>
    </xf>
    <xf numFmtId="0" fontId="48" fillId="0" borderId="35" xfId="0" applyFont="1" applyBorder="1" applyAlignment="1">
      <alignment horizontal="center" vertical="center" wrapText="1"/>
    </xf>
    <xf numFmtId="0" fontId="64" fillId="21" borderId="32" xfId="0" applyFont="1" applyFill="1" applyBorder="1" applyAlignment="1">
      <alignment horizontal="center" vertical="center" wrapText="1"/>
    </xf>
    <xf numFmtId="0" fontId="64" fillId="21" borderId="34" xfId="0" applyFont="1" applyFill="1" applyBorder="1" applyAlignment="1">
      <alignment horizontal="center" vertical="center" wrapText="1"/>
    </xf>
    <xf numFmtId="0" fontId="64" fillId="21" borderId="33" xfId="0" applyFont="1" applyFill="1" applyBorder="1" applyAlignment="1">
      <alignment horizontal="center" vertical="center" wrapText="1"/>
    </xf>
    <xf numFmtId="0" fontId="64" fillId="21" borderId="31" xfId="0" applyFont="1" applyFill="1" applyBorder="1" applyAlignment="1">
      <alignment horizontal="center" vertical="center" wrapText="1"/>
    </xf>
    <xf numFmtId="0" fontId="74" fillId="23" borderId="0" xfId="0" applyFont="1" applyFill="1" applyBorder="1" applyAlignment="1">
      <alignment horizontal="left" vertical="center" wrapText="1"/>
    </xf>
    <xf numFmtId="0" fontId="75" fillId="23" borderId="0" xfId="0" applyFont="1" applyFill="1" applyBorder="1" applyAlignment="1">
      <alignment horizontal="left" vertical="center" wrapText="1"/>
    </xf>
    <xf numFmtId="0" fontId="44" fillId="0" borderId="0" xfId="0" applyFont="1" applyBorder="1" applyAlignment="1">
      <alignment horizontal="center"/>
    </xf>
    <xf numFmtId="0" fontId="43" fillId="0" borderId="0" xfId="0" applyFont="1" applyAlignment="1">
      <alignment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66CC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COBATIT@PEC.IT" TargetMode="External" /><Relationship Id="rId2" Type="http://schemas.openxmlformats.org/officeDocument/2006/relationships/hyperlink" Target="mailto:SANTO.VISONE@ECO-BAT.IT" TargetMode="Externa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L44"/>
  <sheetViews>
    <sheetView zoomScale="95" zoomScaleNormal="95" zoomScalePageLayoutView="0" workbookViewId="0" topLeftCell="A10">
      <selection activeCell="M13" sqref="M13"/>
    </sheetView>
  </sheetViews>
  <sheetFormatPr defaultColWidth="11.57421875" defaultRowHeight="12.75"/>
  <cols>
    <col min="1" max="4" width="10.140625" style="1" customWidth="1"/>
    <col min="5" max="5" width="11.8515625" style="1" bestFit="1" customWidth="1"/>
    <col min="6" max="9" width="10.140625" style="1" customWidth="1"/>
    <col min="10" max="10" width="9.140625" style="1" customWidth="1"/>
    <col min="11" max="11" width="8.28125" style="1" customWidth="1"/>
    <col min="12" max="254" width="9.140625" style="1" customWidth="1"/>
    <col min="255" max="16384" width="11.57421875" style="2" customWidth="1"/>
  </cols>
  <sheetData>
    <row r="1" spans="1:12" ht="12.75" customHeight="1">
      <c r="A1" s="519" t="s">
        <v>0</v>
      </c>
      <c r="B1" s="519"/>
      <c r="C1" s="519"/>
      <c r="D1" s="519"/>
      <c r="E1" s="519"/>
      <c r="F1" s="519"/>
      <c r="G1" s="519"/>
      <c r="H1" s="519"/>
      <c r="I1" s="519"/>
      <c r="J1" s="4"/>
      <c r="K1" s="4"/>
      <c r="L1" s="4"/>
    </row>
    <row r="2" spans="1:12" ht="12.75" customHeight="1">
      <c r="A2" s="519" t="s">
        <v>1</v>
      </c>
      <c r="B2" s="519"/>
      <c r="C2" s="519"/>
      <c r="D2" s="519"/>
      <c r="E2" s="519"/>
      <c r="F2" s="519"/>
      <c r="G2" s="519"/>
      <c r="H2" s="519"/>
      <c r="I2" s="519"/>
      <c r="J2" s="4"/>
      <c r="K2" s="4"/>
      <c r="L2" s="4"/>
    </row>
    <row r="3" spans="1:12" ht="39" customHeight="1">
      <c r="A3" s="519" t="s">
        <v>2</v>
      </c>
      <c r="B3" s="519"/>
      <c r="C3" s="519"/>
      <c r="D3" s="519"/>
      <c r="E3" s="519"/>
      <c r="F3" s="519"/>
      <c r="G3" s="519"/>
      <c r="H3" s="519"/>
      <c r="I3" s="519"/>
      <c r="J3" s="4"/>
      <c r="K3" s="4"/>
      <c r="L3" s="4"/>
    </row>
    <row r="4" spans="1:12" ht="27" customHeight="1">
      <c r="A4" s="2"/>
      <c r="B4" s="3"/>
      <c r="C4" s="3"/>
      <c r="D4" s="3"/>
      <c r="E4" s="3"/>
      <c r="F4" s="3"/>
      <c r="G4" s="3"/>
      <c r="H4" s="3"/>
      <c r="I4" s="3"/>
      <c r="J4" s="4"/>
      <c r="K4" s="4"/>
      <c r="L4" s="4"/>
    </row>
    <row r="6" spans="1:10" ht="15">
      <c r="A6" s="520" t="s">
        <v>3</v>
      </c>
      <c r="B6" s="520"/>
      <c r="C6" s="520"/>
      <c r="D6" s="520"/>
      <c r="E6" s="520"/>
      <c r="F6" s="520"/>
      <c r="G6" s="520"/>
      <c r="H6" s="520"/>
      <c r="I6" s="520"/>
      <c r="J6" s="5"/>
    </row>
    <row r="7" spans="1:10" ht="15">
      <c r="A7" s="520"/>
      <c r="B7" s="520"/>
      <c r="C7" s="520"/>
      <c r="D7" s="520"/>
      <c r="E7" s="520"/>
      <c r="F7" s="520"/>
      <c r="G7" s="520"/>
      <c r="H7" s="520"/>
      <c r="I7" s="520"/>
      <c r="J7" s="5"/>
    </row>
    <row r="9" spans="1:8" ht="15">
      <c r="A9" s="6" t="s">
        <v>4</v>
      </c>
      <c r="D9" s="1" t="s">
        <v>5</v>
      </c>
      <c r="E9" s="148">
        <v>43466</v>
      </c>
      <c r="G9" s="1" t="s">
        <v>6</v>
      </c>
      <c r="H9" s="148">
        <v>43830</v>
      </c>
    </row>
    <row r="12" spans="1:10" ht="15">
      <c r="A12" s="521" t="s">
        <v>7</v>
      </c>
      <c r="B12" s="521"/>
      <c r="C12" s="522" t="s">
        <v>234</v>
      </c>
      <c r="D12" s="522"/>
      <c r="E12" s="522"/>
      <c r="F12" s="522"/>
      <c r="G12" s="522"/>
      <c r="H12" s="522"/>
      <c r="I12" s="522"/>
      <c r="J12" s="8"/>
    </row>
    <row r="13" spans="1:10" ht="15">
      <c r="A13" s="6"/>
      <c r="B13" s="6"/>
      <c r="C13" s="9"/>
      <c r="D13" s="9"/>
      <c r="E13" s="9"/>
      <c r="F13" s="9"/>
      <c r="G13" s="9"/>
      <c r="H13" s="9"/>
      <c r="I13" s="9"/>
      <c r="J13" s="9"/>
    </row>
    <row r="14" spans="1:10" ht="15">
      <c r="A14" s="6" t="s">
        <v>8</v>
      </c>
      <c r="B14" s="6"/>
      <c r="C14" s="522" t="s">
        <v>235</v>
      </c>
      <c r="D14" s="522"/>
      <c r="E14" s="9"/>
      <c r="F14" s="9"/>
      <c r="G14" s="9"/>
      <c r="H14" s="9"/>
      <c r="I14" s="9"/>
      <c r="J14" s="9"/>
    </row>
    <row r="15" spans="1:10" ht="15">
      <c r="A15" s="6"/>
      <c r="B15" s="6"/>
      <c r="C15" s="9"/>
      <c r="D15" s="9"/>
      <c r="E15" s="9"/>
      <c r="F15" s="9"/>
      <c r="G15" s="9"/>
      <c r="H15" s="9"/>
      <c r="I15" s="9"/>
      <c r="J15" s="9"/>
    </row>
    <row r="16" spans="1:10" ht="15">
      <c r="A16" s="6" t="s">
        <v>9</v>
      </c>
      <c r="B16" s="6"/>
      <c r="C16" s="523" t="s">
        <v>245</v>
      </c>
      <c r="D16" s="522"/>
      <c r="E16" s="522"/>
      <c r="F16" s="522"/>
      <c r="G16" s="522"/>
      <c r="H16" s="522"/>
      <c r="I16" s="522"/>
      <c r="J16" s="8"/>
    </row>
    <row r="17" spans="1:10" ht="15">
      <c r="A17" s="524"/>
      <c r="B17" s="524"/>
      <c r="C17" s="524"/>
      <c r="D17" s="524"/>
      <c r="E17" s="524"/>
      <c r="F17" s="524"/>
      <c r="G17" s="524"/>
      <c r="H17" s="524"/>
      <c r="I17" s="524"/>
      <c r="J17" s="524"/>
    </row>
    <row r="18" spans="1:9" ht="12.75" customHeight="1">
      <c r="A18" s="521" t="s">
        <v>10</v>
      </c>
      <c r="B18" s="521"/>
      <c r="C18" s="10" t="s">
        <v>11</v>
      </c>
      <c r="D18" s="525" t="s">
        <v>236</v>
      </c>
      <c r="E18" s="525"/>
      <c r="F18" s="525"/>
      <c r="G18" s="525"/>
      <c r="H18" s="525"/>
      <c r="I18" s="525"/>
    </row>
    <row r="19" spans="1:10" ht="15">
      <c r="A19" s="6"/>
      <c r="B19" s="6"/>
      <c r="C19" s="10"/>
      <c r="D19" s="11"/>
      <c r="E19" s="11"/>
      <c r="F19" s="11"/>
      <c r="G19" s="11"/>
      <c r="H19" s="11"/>
      <c r="I19" s="10"/>
      <c r="J19" s="11"/>
    </row>
    <row r="20" spans="1:10" ht="15">
      <c r="A20" s="6"/>
      <c r="B20" s="6"/>
      <c r="C20" s="10" t="s">
        <v>12</v>
      </c>
      <c r="D20" s="12" t="s">
        <v>241</v>
      </c>
      <c r="E20" s="11"/>
      <c r="F20" s="10" t="s">
        <v>13</v>
      </c>
      <c r="G20" s="12" t="s">
        <v>237</v>
      </c>
      <c r="H20" s="11"/>
      <c r="I20" s="10"/>
      <c r="J20" s="11"/>
    </row>
    <row r="21" spans="1:10" ht="15">
      <c r="A21" s="524"/>
      <c r="B21" s="524"/>
      <c r="C21" s="524"/>
      <c r="D21" s="524"/>
      <c r="E21" s="524"/>
      <c r="F21" s="524"/>
      <c r="G21" s="524"/>
      <c r="H21" s="524"/>
      <c r="I21" s="524"/>
      <c r="J21" s="524"/>
    </row>
    <row r="22" spans="1:9" ht="12.75" customHeight="1">
      <c r="A22" s="521"/>
      <c r="B22" s="521"/>
      <c r="C22" s="10" t="s">
        <v>14</v>
      </c>
      <c r="D22" s="525" t="s">
        <v>238</v>
      </c>
      <c r="E22" s="525"/>
      <c r="F22" s="525"/>
      <c r="G22" s="525"/>
      <c r="H22" s="525"/>
      <c r="I22" s="525"/>
    </row>
    <row r="23" spans="1:9" ht="15">
      <c r="A23" s="6"/>
      <c r="B23" s="6"/>
      <c r="C23" s="10"/>
      <c r="D23" s="13"/>
      <c r="E23" s="13"/>
      <c r="F23" s="13"/>
      <c r="G23" s="13"/>
      <c r="H23" s="13"/>
      <c r="I23" s="13"/>
    </row>
    <row r="24" spans="1:9" ht="15">
      <c r="A24" s="6"/>
      <c r="B24" s="6"/>
      <c r="C24" s="10"/>
      <c r="D24" s="13"/>
      <c r="E24" s="13"/>
      <c r="F24" s="13"/>
      <c r="G24" s="13"/>
      <c r="H24" s="13"/>
      <c r="I24" s="13"/>
    </row>
    <row r="25" spans="1:10" ht="15">
      <c r="A25" s="524"/>
      <c r="B25" s="524"/>
      <c r="C25" s="524"/>
      <c r="D25" s="524"/>
      <c r="E25" s="524"/>
      <c r="F25" s="524"/>
      <c r="G25" s="524"/>
      <c r="H25" s="524"/>
      <c r="I25" s="524"/>
      <c r="J25" s="524"/>
    </row>
    <row r="26" spans="1:10" ht="15">
      <c r="A26" s="6" t="s">
        <v>15</v>
      </c>
      <c r="B26" s="14"/>
      <c r="C26" s="526" t="s">
        <v>239</v>
      </c>
      <c r="D26" s="526"/>
      <c r="E26" s="526"/>
      <c r="F26" s="526"/>
      <c r="G26" s="526"/>
      <c r="H26" s="526"/>
      <c r="I26" s="526"/>
      <c r="J26" s="15"/>
    </row>
    <row r="27" spans="1:10" ht="15">
      <c r="A27" s="524"/>
      <c r="B27" s="524"/>
      <c r="C27" s="524"/>
      <c r="D27" s="524"/>
      <c r="E27" s="524"/>
      <c r="F27" s="524"/>
      <c r="G27" s="524"/>
      <c r="H27" s="524"/>
      <c r="I27" s="524"/>
      <c r="J27" s="524"/>
    </row>
    <row r="28" spans="1:10" ht="12.75" customHeight="1">
      <c r="A28" s="521"/>
      <c r="B28" s="521"/>
      <c r="C28" s="521"/>
      <c r="D28" s="10" t="s">
        <v>16</v>
      </c>
      <c r="E28" s="527" t="s">
        <v>846</v>
      </c>
      <c r="F28" s="528"/>
      <c r="G28" s="15" t="s">
        <v>17</v>
      </c>
      <c r="H28" s="525" t="s">
        <v>240</v>
      </c>
      <c r="I28" s="525"/>
      <c r="J28" s="15"/>
    </row>
    <row r="29" spans="1:10" ht="15">
      <c r="A29" s="524"/>
      <c r="B29" s="524"/>
      <c r="C29" s="524"/>
      <c r="D29" s="524"/>
      <c r="E29" s="524"/>
      <c r="F29" s="524"/>
      <c r="G29" s="524"/>
      <c r="H29" s="524"/>
      <c r="I29" s="524"/>
      <c r="J29" s="524"/>
    </row>
    <row r="30" spans="1:10" ht="15">
      <c r="A30" s="521"/>
      <c r="B30" s="521"/>
      <c r="C30" s="521"/>
      <c r="D30" s="10" t="s">
        <v>18</v>
      </c>
      <c r="E30" s="529" t="s">
        <v>242</v>
      </c>
      <c r="F30" s="528"/>
      <c r="G30" s="528"/>
      <c r="H30" s="528"/>
      <c r="I30" s="530"/>
      <c r="J30" s="530"/>
    </row>
    <row r="31" spans="1:10" ht="15">
      <c r="A31" s="6"/>
      <c r="B31" s="6"/>
      <c r="C31" s="6"/>
      <c r="D31" s="10"/>
      <c r="E31" s="9"/>
      <c r="F31" s="9"/>
      <c r="G31" s="9"/>
      <c r="H31" s="9"/>
      <c r="I31" s="16"/>
      <c r="J31" s="16"/>
    </row>
    <row r="32" spans="1:10" ht="15">
      <c r="A32" s="6"/>
      <c r="B32" s="6"/>
      <c r="C32" s="6"/>
      <c r="D32" s="10"/>
      <c r="E32" s="9"/>
      <c r="F32" s="9"/>
      <c r="G32" s="9"/>
      <c r="H32" s="9"/>
      <c r="I32" s="16"/>
      <c r="J32" s="16"/>
    </row>
    <row r="33" spans="1:10" ht="15">
      <c r="A33" s="524"/>
      <c r="B33" s="524"/>
      <c r="C33" s="524"/>
      <c r="D33" s="524"/>
      <c r="E33" s="524"/>
      <c r="F33" s="524"/>
      <c r="G33" s="524"/>
      <c r="H33" s="524"/>
      <c r="I33" s="524"/>
      <c r="J33" s="524"/>
    </row>
    <row r="34" spans="1:10" ht="12.75" customHeight="1">
      <c r="A34" s="531" t="s">
        <v>19</v>
      </c>
      <c r="B34" s="531"/>
      <c r="C34" s="531"/>
      <c r="J34" s="15"/>
    </row>
    <row r="35" spans="1:10" ht="15">
      <c r="A35" s="3"/>
      <c r="B35" s="3"/>
      <c r="C35" s="17"/>
      <c r="D35" s="525" t="s">
        <v>243</v>
      </c>
      <c r="E35" s="525"/>
      <c r="F35" s="525"/>
      <c r="G35" s="525"/>
      <c r="H35" s="525"/>
      <c r="I35" s="525"/>
      <c r="J35" s="17"/>
    </row>
    <row r="36" spans="1:10" ht="15">
      <c r="A36" s="521"/>
      <c r="B36" s="521"/>
      <c r="C36" s="521"/>
      <c r="I36" s="15"/>
      <c r="J36" s="15"/>
    </row>
    <row r="37" spans="1:10" ht="15">
      <c r="A37" s="17"/>
      <c r="B37" s="17"/>
      <c r="C37" s="17"/>
      <c r="D37" s="10" t="s">
        <v>16</v>
      </c>
      <c r="E37" s="527" t="s">
        <v>846</v>
      </c>
      <c r="F37" s="528"/>
      <c r="G37" s="15"/>
      <c r="H37" s="15"/>
      <c r="I37" s="17"/>
      <c r="J37" s="17"/>
    </row>
    <row r="38" spans="1:10" ht="15">
      <c r="A38" s="521"/>
      <c r="B38" s="521"/>
      <c r="C38" s="521"/>
      <c r="D38" s="17"/>
      <c r="E38" s="17"/>
      <c r="F38" s="17"/>
      <c r="G38" s="17"/>
      <c r="H38" s="17"/>
      <c r="I38" s="530"/>
      <c r="J38" s="530"/>
    </row>
    <row r="39" spans="1:10" ht="15">
      <c r="A39" s="17"/>
      <c r="B39" s="17"/>
      <c r="C39" s="17"/>
      <c r="D39" s="10" t="s">
        <v>18</v>
      </c>
      <c r="E39" s="533" t="s">
        <v>244</v>
      </c>
      <c r="F39" s="522"/>
      <c r="G39" s="522"/>
      <c r="H39" s="522"/>
      <c r="I39" s="17"/>
      <c r="J39" s="17"/>
    </row>
    <row r="42" spans="1:8" ht="15">
      <c r="A42" s="6" t="s">
        <v>20</v>
      </c>
      <c r="E42" s="532">
        <v>324</v>
      </c>
      <c r="F42" s="532"/>
      <c r="G42" s="532"/>
      <c r="H42" s="532"/>
    </row>
    <row r="44" ht="15">
      <c r="A44" s="6"/>
    </row>
  </sheetData>
  <sheetProtection selectLockedCells="1" selectUnlockedCells="1"/>
  <mergeCells count="33">
    <mergeCell ref="E42:H42"/>
    <mergeCell ref="D35:I35"/>
    <mergeCell ref="A36:C36"/>
    <mergeCell ref="E37:F37"/>
    <mergeCell ref="A38:C38"/>
    <mergeCell ref="I38:J38"/>
    <mergeCell ref="E39:H39"/>
    <mergeCell ref="A29:J29"/>
    <mergeCell ref="A30:C30"/>
    <mergeCell ref="E30:H30"/>
    <mergeCell ref="I30:J30"/>
    <mergeCell ref="A33:J33"/>
    <mergeCell ref="A34:C34"/>
    <mergeCell ref="A22:B22"/>
    <mergeCell ref="D22:I22"/>
    <mergeCell ref="A25:J25"/>
    <mergeCell ref="C26:I26"/>
    <mergeCell ref="A27:J27"/>
    <mergeCell ref="A28:C28"/>
    <mergeCell ref="E28:F28"/>
    <mergeCell ref="H28:I28"/>
    <mergeCell ref="C14:D14"/>
    <mergeCell ref="C16:I16"/>
    <mergeCell ref="A17:J17"/>
    <mergeCell ref="A18:B18"/>
    <mergeCell ref="D18:I18"/>
    <mergeCell ref="A21:J21"/>
    <mergeCell ref="A1:I1"/>
    <mergeCell ref="A2:I2"/>
    <mergeCell ref="A3:I3"/>
    <mergeCell ref="A6:I7"/>
    <mergeCell ref="A12:B12"/>
    <mergeCell ref="C12:I12"/>
  </mergeCells>
  <hyperlinks>
    <hyperlink ref="E30" r:id="rId1" display="ECOBATIT@PEC.IT"/>
    <hyperlink ref="E39" r:id="rId2" display="SANTO.VISONE@ECO-BAT.IT"/>
  </hyperlinks>
  <printOptions horizontalCentered="1" verticalCentered="1"/>
  <pageMargins left="0.39375" right="0.39375" top="0.39375" bottom="0.39375" header="0.5118055555555555" footer="0.5118055555555555"/>
  <pageSetup fitToHeight="1"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F15"/>
  <sheetViews>
    <sheetView zoomScale="95" zoomScaleNormal="95" zoomScalePageLayoutView="0" workbookViewId="0" topLeftCell="A1">
      <selection activeCell="H41" sqref="H41"/>
    </sheetView>
  </sheetViews>
  <sheetFormatPr defaultColWidth="9.140625" defaultRowHeight="12.75"/>
  <cols>
    <col min="1" max="4" width="27.00390625" style="1" customWidth="1"/>
    <col min="5" max="13" width="20.7109375" style="1" customWidth="1"/>
    <col min="14" max="16384" width="9.140625" style="1" customWidth="1"/>
  </cols>
  <sheetData>
    <row r="1" spans="1:5" ht="15">
      <c r="A1" s="597" t="s">
        <v>225</v>
      </c>
      <c r="B1" s="597"/>
      <c r="C1" s="597"/>
      <c r="D1" s="597"/>
      <c r="E1" s="597"/>
    </row>
    <row r="2" spans="1:4" ht="15">
      <c r="A2" s="102"/>
      <c r="B2" s="103"/>
      <c r="C2" s="103"/>
      <c r="D2" s="103"/>
    </row>
    <row r="3" spans="1:5" ht="12.75" customHeight="1">
      <c r="A3" s="613" t="s">
        <v>226</v>
      </c>
      <c r="B3" s="613"/>
      <c r="C3" s="613"/>
      <c r="D3" s="613"/>
      <c r="E3" s="613"/>
    </row>
    <row r="4" spans="1:6" ht="15">
      <c r="A4" s="102"/>
      <c r="F4" s="1" t="s">
        <v>570</v>
      </c>
    </row>
    <row r="5" spans="1:5" ht="15">
      <c r="A5" s="597" t="s">
        <v>227</v>
      </c>
      <c r="B5" s="597"/>
      <c r="C5" s="597"/>
      <c r="D5" s="597"/>
      <c r="E5" s="597"/>
    </row>
    <row r="6" spans="1:4" ht="15">
      <c r="A6" s="84"/>
      <c r="B6" s="84"/>
      <c r="C6" s="84"/>
      <c r="D6" s="84"/>
    </row>
    <row r="7" spans="1:5" ht="30">
      <c r="A7" s="53" t="s">
        <v>228</v>
      </c>
      <c r="B7" s="141" t="s">
        <v>229</v>
      </c>
      <c r="C7" s="142" t="s">
        <v>230</v>
      </c>
      <c r="D7" s="142" t="s">
        <v>231</v>
      </c>
      <c r="E7" s="143" t="s">
        <v>204</v>
      </c>
    </row>
    <row r="8" spans="1:5" ht="15">
      <c r="A8" s="144"/>
      <c r="B8" s="144"/>
      <c r="C8" s="144"/>
      <c r="D8" s="145" t="e">
        <f>(B8/C8)</f>
        <v>#DIV/0!</v>
      </c>
      <c r="E8" s="144"/>
    </row>
    <row r="9" spans="1:5" ht="15">
      <c r="A9" s="144"/>
      <c r="B9" s="144"/>
      <c r="C9" s="144"/>
      <c r="D9" s="145" t="e">
        <f>(B9/C9)</f>
        <v>#DIV/0!</v>
      </c>
      <c r="E9" s="144"/>
    </row>
    <row r="10" spans="1:5" ht="15">
      <c r="A10" s="144"/>
      <c r="B10" s="144"/>
      <c r="C10" s="144"/>
      <c r="D10" s="145" t="e">
        <f>(B10/C10)</f>
        <v>#DIV/0!</v>
      </c>
      <c r="E10" s="144"/>
    </row>
    <row r="11" spans="1:5" ht="15">
      <c r="A11" s="144"/>
      <c r="B11" s="144"/>
      <c r="C11" s="144"/>
      <c r="D11" s="145" t="e">
        <f>(B11/C11)</f>
        <v>#DIV/0!</v>
      </c>
      <c r="E11" s="144"/>
    </row>
    <row r="12" spans="1:5" ht="15">
      <c r="A12" s="144"/>
      <c r="B12" s="144"/>
      <c r="C12" s="144"/>
      <c r="D12" s="145" t="e">
        <f>(B12/C12)</f>
        <v>#DIV/0!</v>
      </c>
      <c r="E12" s="144"/>
    </row>
    <row r="15" ht="15">
      <c r="A15" s="1" t="s">
        <v>81</v>
      </c>
    </row>
  </sheetData>
  <sheetProtection selectLockedCells="1" selectUnlockedCells="1"/>
  <mergeCells count="3">
    <mergeCell ref="A1:E1"/>
    <mergeCell ref="A3:E3"/>
    <mergeCell ref="A5:E5"/>
  </mergeCells>
  <printOptions/>
  <pageMargins left="0.39375" right="0.39375" top="0.39375" bottom="0.39375" header="0.5118055555555555" footer="0.5118055555555555"/>
  <pageSetup fitToHeight="1" fitToWidth="1"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rgb="FF92D050"/>
    <pageSetUpPr fitToPage="1"/>
  </sheetPr>
  <dimension ref="A2:U13"/>
  <sheetViews>
    <sheetView tabSelected="1" zoomScale="95" zoomScaleNormal="95" zoomScalePageLayoutView="0" workbookViewId="0" topLeftCell="A1">
      <selection activeCell="R31" sqref="R31"/>
    </sheetView>
  </sheetViews>
  <sheetFormatPr defaultColWidth="9.140625" defaultRowHeight="12.75" customHeight="1"/>
  <cols>
    <col min="1" max="1" width="14.140625" style="146" customWidth="1"/>
    <col min="2" max="2" width="13.57421875" style="146" customWidth="1"/>
    <col min="3" max="16384" width="9.140625" style="146" customWidth="1"/>
  </cols>
  <sheetData>
    <row r="2" spans="1:15" s="103" customFormat="1" ht="22.5">
      <c r="A2" s="707" t="s">
        <v>232</v>
      </c>
      <c r="B2" s="707"/>
      <c r="C2" s="707"/>
      <c r="D2" s="707"/>
      <c r="E2" s="707"/>
      <c r="F2" s="707"/>
      <c r="G2" s="707"/>
      <c r="H2" s="707"/>
      <c r="I2" s="707"/>
      <c r="J2" s="707"/>
      <c r="K2" s="707"/>
      <c r="L2" s="707"/>
      <c r="M2" s="707"/>
      <c r="N2" s="707"/>
      <c r="O2" s="707"/>
    </row>
    <row r="4" spans="1:17" ht="12.75" customHeight="1">
      <c r="A4" s="708" t="s">
        <v>233</v>
      </c>
      <c r="B4" s="708"/>
      <c r="C4" s="708"/>
      <c r="D4" s="708"/>
      <c r="E4" s="708"/>
      <c r="F4" s="708"/>
      <c r="G4" s="708"/>
      <c r="H4" s="708"/>
      <c r="I4" s="708"/>
      <c r="J4" s="708"/>
      <c r="K4" s="708"/>
      <c r="L4" s="708"/>
      <c r="M4" s="708"/>
      <c r="N4" s="708"/>
      <c r="O4" s="708"/>
      <c r="P4" s="708"/>
      <c r="Q4" s="708"/>
    </row>
    <row r="6" s="517" customFormat="1" ht="12.75" customHeight="1">
      <c r="A6" s="517" t="s">
        <v>944</v>
      </c>
    </row>
    <row r="7" s="517" customFormat="1" ht="12.75" customHeight="1">
      <c r="A7" s="517" t="s">
        <v>945</v>
      </c>
    </row>
    <row r="8" s="517" customFormat="1" ht="12.75" customHeight="1">
      <c r="A8" s="517" t="s">
        <v>946</v>
      </c>
    </row>
    <row r="9" ht="12.75" customHeight="1">
      <c r="A9" s="146" t="s">
        <v>943</v>
      </c>
    </row>
    <row r="10" spans="1:21" ht="12.75" customHeight="1">
      <c r="A10" s="705" t="s">
        <v>949</v>
      </c>
      <c r="B10" s="705"/>
      <c r="C10" s="705"/>
      <c r="D10" s="705"/>
      <c r="E10" s="705"/>
      <c r="F10" s="705"/>
      <c r="G10" s="705"/>
      <c r="H10" s="705"/>
      <c r="I10" s="705"/>
      <c r="J10" s="705"/>
      <c r="K10" s="705"/>
      <c r="L10" s="705"/>
      <c r="M10" s="705"/>
      <c r="N10" s="705"/>
      <c r="O10" s="705"/>
      <c r="P10" s="705"/>
      <c r="Q10" s="705"/>
      <c r="R10" s="705"/>
      <c r="S10" s="705"/>
      <c r="T10" s="705"/>
      <c r="U10" s="705"/>
    </row>
    <row r="11" spans="1:21" ht="12.75" customHeight="1">
      <c r="A11" s="706" t="s">
        <v>950</v>
      </c>
      <c r="B11" s="706"/>
      <c r="C11" s="706"/>
      <c r="D11" s="706"/>
      <c r="E11" s="706"/>
      <c r="F11" s="706"/>
      <c r="G11" s="706"/>
      <c r="H11" s="706"/>
      <c r="I11" s="706"/>
      <c r="J11" s="706"/>
      <c r="K11" s="706"/>
      <c r="L11" s="706"/>
      <c r="M11" s="706"/>
      <c r="N11" s="706"/>
      <c r="O11" s="706"/>
      <c r="P11" s="706"/>
      <c r="Q11" s="706"/>
      <c r="R11" s="706"/>
      <c r="S11" s="706"/>
      <c r="T11" s="706"/>
      <c r="U11" s="706"/>
    </row>
    <row r="12" spans="1:21" ht="12.75" customHeight="1">
      <c r="A12" s="705" t="s">
        <v>951</v>
      </c>
      <c r="B12" s="705"/>
      <c r="C12" s="705"/>
      <c r="D12" s="705"/>
      <c r="E12" s="705"/>
      <c r="F12" s="705"/>
      <c r="G12" s="705"/>
      <c r="H12" s="705"/>
      <c r="I12" s="705"/>
      <c r="J12" s="705"/>
      <c r="K12" s="705"/>
      <c r="L12" s="705"/>
      <c r="M12" s="705"/>
      <c r="N12" s="705"/>
      <c r="O12" s="705"/>
      <c r="P12" s="705"/>
      <c r="Q12" s="705"/>
      <c r="R12" s="705"/>
      <c r="S12" s="705"/>
      <c r="T12" s="705"/>
      <c r="U12" s="705"/>
    </row>
    <row r="13" spans="1:21" ht="12.75" customHeight="1">
      <c r="A13" s="706" t="s">
        <v>952</v>
      </c>
      <c r="B13" s="706"/>
      <c r="C13" s="706"/>
      <c r="D13" s="706"/>
      <c r="E13" s="706"/>
      <c r="F13" s="706"/>
      <c r="G13" s="706"/>
      <c r="H13" s="706"/>
      <c r="I13" s="706"/>
      <c r="J13" s="706"/>
      <c r="K13" s="706"/>
      <c r="L13" s="706"/>
      <c r="M13" s="706"/>
      <c r="N13" s="706"/>
      <c r="O13" s="706"/>
      <c r="P13" s="706"/>
      <c r="Q13" s="706"/>
      <c r="R13" s="706"/>
      <c r="S13" s="706"/>
      <c r="T13" s="706"/>
      <c r="U13" s="706"/>
    </row>
  </sheetData>
  <sheetProtection selectLockedCells="1" selectUnlockedCells="1"/>
  <mergeCells count="6">
    <mergeCell ref="A12:U12"/>
    <mergeCell ref="A13:U13"/>
    <mergeCell ref="A2:O2"/>
    <mergeCell ref="A4:Q4"/>
    <mergeCell ref="A10:U10"/>
    <mergeCell ref="A11:U11"/>
  </mergeCells>
  <printOptions/>
  <pageMargins left="0.39375" right="0.39375" top="0.39375" bottom="0.39375" header="0.5118055555555555" footer="0.5118055555555555"/>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R83"/>
  <sheetViews>
    <sheetView zoomScale="70" zoomScaleNormal="70" zoomScalePageLayoutView="0" workbookViewId="0" topLeftCell="A7">
      <pane ySplit="1" topLeftCell="A65" activePane="bottomLeft" state="frozen"/>
      <selection pane="topLeft" activeCell="A7" sqref="A7"/>
      <selection pane="bottomLeft" activeCell="E93" sqref="E93"/>
    </sheetView>
  </sheetViews>
  <sheetFormatPr defaultColWidth="9.140625" defaultRowHeight="12.75"/>
  <cols>
    <col min="1" max="1" width="20.8515625" style="50" customWidth="1"/>
    <col min="2" max="2" width="17.8515625" style="210" customWidth="1"/>
    <col min="3" max="3" width="34.421875" style="248" customWidth="1"/>
    <col min="4" max="4" width="27.421875" style="210" customWidth="1"/>
    <col min="5" max="5" width="31.57421875" style="1" bestFit="1" customWidth="1"/>
    <col min="6" max="6" width="19.28125" style="237" customWidth="1"/>
    <col min="7" max="7" width="18.57421875" style="237" customWidth="1"/>
    <col min="8" max="8" width="18.28125" style="1" customWidth="1"/>
    <col min="9" max="9" width="23.57421875" style="229" customWidth="1"/>
    <col min="10" max="10" width="29.140625" style="1" bestFit="1" customWidth="1"/>
    <col min="11" max="11" width="19.140625" style="1" customWidth="1"/>
    <col min="12" max="12" width="26.7109375" style="1" customWidth="1"/>
    <col min="13" max="13" width="20.421875" style="1" customWidth="1"/>
    <col min="14" max="14" width="19.57421875" style="1" customWidth="1"/>
    <col min="15" max="15" width="23.28125" style="1" customWidth="1"/>
    <col min="16" max="16" width="11.140625" style="1" customWidth="1"/>
    <col min="17" max="17" width="9.8515625" style="1" customWidth="1"/>
    <col min="18" max="18" width="37.421875" style="1" customWidth="1"/>
    <col min="19" max="19" width="34.28125" style="1" customWidth="1"/>
    <col min="20" max="20" width="36.00390625" style="1" customWidth="1"/>
    <col min="21" max="16384" width="9.140625" style="1" customWidth="1"/>
  </cols>
  <sheetData>
    <row r="1" spans="1:18" s="21" customFormat="1" ht="12.75" customHeight="1">
      <c r="A1" s="534" t="s">
        <v>21</v>
      </c>
      <c r="B1" s="534"/>
      <c r="C1" s="534"/>
      <c r="D1" s="534"/>
      <c r="E1" s="534"/>
      <c r="F1" s="534"/>
      <c r="G1" s="534"/>
      <c r="H1" s="534"/>
      <c r="I1" s="534"/>
      <c r="J1" s="534"/>
      <c r="K1" s="534"/>
      <c r="L1" s="534"/>
      <c r="M1" s="19"/>
      <c r="N1" s="19"/>
      <c r="O1" s="20"/>
      <c r="P1" s="20"/>
      <c r="Q1" s="9"/>
      <c r="R1" s="9"/>
    </row>
    <row r="2" spans="1:18" ht="15">
      <c r="A2" s="243"/>
      <c r="B2" s="211"/>
      <c r="C2" s="48"/>
      <c r="D2" s="211"/>
      <c r="E2" s="9"/>
      <c r="F2" s="77"/>
      <c r="G2" s="77"/>
      <c r="H2" s="9"/>
      <c r="I2" s="71"/>
      <c r="J2" s="9"/>
      <c r="K2" s="9"/>
      <c r="L2" s="9"/>
      <c r="M2" s="9"/>
      <c r="N2" s="9"/>
      <c r="O2" s="9"/>
      <c r="P2" s="9"/>
      <c r="Q2" s="9"/>
      <c r="R2" s="9"/>
    </row>
    <row r="3" spans="1:18" ht="15">
      <c r="A3" s="535" t="s">
        <v>22</v>
      </c>
      <c r="B3" s="535"/>
      <c r="C3" s="535"/>
      <c r="D3" s="535"/>
      <c r="E3" s="535"/>
      <c r="F3" s="535"/>
      <c r="G3" s="535"/>
      <c r="H3" s="535"/>
      <c r="I3" s="535"/>
      <c r="J3" s="535"/>
      <c r="K3" s="535"/>
      <c r="L3" s="535"/>
      <c r="M3" s="9"/>
      <c r="N3" s="9"/>
      <c r="O3" s="9"/>
      <c r="P3" s="9"/>
      <c r="Q3" s="9"/>
      <c r="R3" s="9"/>
    </row>
    <row r="4" spans="1:18" s="21" customFormat="1" ht="12.75" customHeight="1">
      <c r="A4" s="534" t="s">
        <v>23</v>
      </c>
      <c r="B4" s="534"/>
      <c r="C4" s="534"/>
      <c r="D4" s="534"/>
      <c r="E4" s="534"/>
      <c r="F4" s="534"/>
      <c r="G4" s="534"/>
      <c r="H4" s="534"/>
      <c r="I4" s="534"/>
      <c r="J4" s="534"/>
      <c r="K4" s="534"/>
      <c r="L4" s="534"/>
      <c r="M4" s="19"/>
      <c r="N4" s="19"/>
      <c r="O4" s="20"/>
      <c r="P4" s="20"/>
      <c r="Q4" s="9"/>
      <c r="R4" s="9"/>
    </row>
    <row r="5" spans="1:18" s="21" customFormat="1" ht="15">
      <c r="A5" s="18"/>
      <c r="B5" s="229"/>
      <c r="C5" s="248"/>
      <c r="D5" s="229"/>
      <c r="E5" s="19"/>
      <c r="F5" s="19"/>
      <c r="G5" s="19"/>
      <c r="H5" s="19"/>
      <c r="I5" s="229"/>
      <c r="J5" s="19"/>
      <c r="K5" s="19"/>
      <c r="L5" s="19"/>
      <c r="M5" s="19"/>
      <c r="N5" s="19"/>
      <c r="O5" s="20"/>
      <c r="P5" s="20"/>
      <c r="Q5" s="9"/>
      <c r="R5" s="9"/>
    </row>
    <row r="6" spans="1:18" s="21" customFormat="1" ht="15.75" thickBot="1">
      <c r="A6" s="534" t="s">
        <v>24</v>
      </c>
      <c r="B6" s="534"/>
      <c r="C6" s="534"/>
      <c r="D6" s="534"/>
      <c r="E6" s="534"/>
      <c r="F6" s="534"/>
      <c r="G6" s="534"/>
      <c r="H6" s="534"/>
      <c r="I6" s="534"/>
      <c r="J6" s="534"/>
      <c r="K6" s="534"/>
      <c r="L6" s="534"/>
      <c r="M6" s="19"/>
      <c r="N6" s="19"/>
      <c r="O6" s="20"/>
      <c r="P6" s="20"/>
      <c r="Q6" s="9"/>
      <c r="R6" s="9"/>
    </row>
    <row r="7" spans="1:18" ht="30">
      <c r="A7" s="224" t="s">
        <v>25</v>
      </c>
      <c r="B7" s="195" t="s">
        <v>26</v>
      </c>
      <c r="C7" s="225" t="s">
        <v>27</v>
      </c>
      <c r="D7" s="195" t="s">
        <v>28</v>
      </c>
      <c r="E7" s="225" t="s">
        <v>29</v>
      </c>
      <c r="F7" s="225" t="s">
        <v>30</v>
      </c>
      <c r="G7" s="225" t="s">
        <v>31</v>
      </c>
      <c r="H7" s="195" t="s">
        <v>530</v>
      </c>
      <c r="I7" s="238" t="s">
        <v>32</v>
      </c>
      <c r="J7" s="536" t="s">
        <v>564</v>
      </c>
      <c r="K7" s="536"/>
      <c r="L7" s="537"/>
      <c r="M7" s="9"/>
      <c r="N7" s="9"/>
      <c r="O7" s="9"/>
      <c r="P7" s="9"/>
      <c r="Q7" s="9"/>
      <c r="R7" s="9"/>
    </row>
    <row r="8" spans="1:18" ht="210">
      <c r="A8" s="242">
        <v>1</v>
      </c>
      <c r="B8" s="219" t="s">
        <v>380</v>
      </c>
      <c r="C8" s="46" t="s">
        <v>33</v>
      </c>
      <c r="D8" s="219" t="s">
        <v>401</v>
      </c>
      <c r="E8" s="241" t="s">
        <v>381</v>
      </c>
      <c r="F8" s="241" t="s">
        <v>412</v>
      </c>
      <c r="G8" s="219" t="s">
        <v>529</v>
      </c>
      <c r="H8" s="219" t="s">
        <v>547</v>
      </c>
      <c r="I8" s="219" t="s">
        <v>551</v>
      </c>
      <c r="J8" s="25" t="s">
        <v>849</v>
      </c>
      <c r="K8" s="331">
        <f>67038.249+1353.539</f>
        <v>68391.788</v>
      </c>
      <c r="L8" s="226" t="s">
        <v>426</v>
      </c>
      <c r="M8" s="9"/>
      <c r="N8" s="9"/>
      <c r="O8" s="9"/>
      <c r="P8" s="9"/>
      <c r="Q8" s="9"/>
      <c r="R8" s="9"/>
    </row>
    <row r="9" spans="1:18" ht="147.75" customHeight="1">
      <c r="A9" s="242">
        <f>1+A8</f>
        <v>2</v>
      </c>
      <c r="B9" s="219" t="s">
        <v>382</v>
      </c>
      <c r="C9" s="46" t="s">
        <v>33</v>
      </c>
      <c r="D9" s="219" t="s">
        <v>401</v>
      </c>
      <c r="E9" s="241" t="s">
        <v>407</v>
      </c>
      <c r="F9" s="241" t="s">
        <v>412</v>
      </c>
      <c r="G9" s="219" t="s">
        <v>528</v>
      </c>
      <c r="H9" s="219" t="s">
        <v>546</v>
      </c>
      <c r="I9" s="219" t="s">
        <v>552</v>
      </c>
      <c r="J9" s="478" t="s">
        <v>849</v>
      </c>
      <c r="K9" s="331">
        <f>6.053+617.86+1170.023+578.501+1.56</f>
        <v>2373.997</v>
      </c>
      <c r="L9" s="226" t="s">
        <v>426</v>
      </c>
      <c r="M9" s="9"/>
      <c r="N9" s="9"/>
      <c r="O9" s="9"/>
      <c r="P9" s="9"/>
      <c r="Q9" s="9"/>
      <c r="R9" s="9"/>
    </row>
    <row r="10" spans="1:18" ht="144.75" customHeight="1">
      <c r="A10" s="242">
        <f aca="true" t="shared" si="0" ref="A10:A26">1+A9</f>
        <v>3</v>
      </c>
      <c r="B10" s="219" t="s">
        <v>383</v>
      </c>
      <c r="C10" s="46" t="s">
        <v>33</v>
      </c>
      <c r="D10" s="219" t="s">
        <v>401</v>
      </c>
      <c r="E10" s="241" t="s">
        <v>407</v>
      </c>
      <c r="F10" s="241" t="s">
        <v>412</v>
      </c>
      <c r="G10" s="46" t="s">
        <v>241</v>
      </c>
      <c r="H10" s="62" t="s">
        <v>241</v>
      </c>
      <c r="I10" s="219" t="s">
        <v>415</v>
      </c>
      <c r="J10" s="478" t="s">
        <v>849</v>
      </c>
      <c r="K10" s="331">
        <v>127.3</v>
      </c>
      <c r="L10" s="226" t="s">
        <v>426</v>
      </c>
      <c r="M10" s="9"/>
      <c r="N10" s="9"/>
      <c r="O10" s="9"/>
      <c r="P10" s="9"/>
      <c r="Q10" s="9"/>
      <c r="R10" s="9"/>
    </row>
    <row r="11" spans="1:18" ht="66" customHeight="1">
      <c r="A11" s="312">
        <f t="shared" si="0"/>
        <v>4</v>
      </c>
      <c r="B11" s="257" t="s">
        <v>384</v>
      </c>
      <c r="C11" s="62" t="s">
        <v>37</v>
      </c>
      <c r="D11" s="257" t="s">
        <v>38</v>
      </c>
      <c r="E11" s="261" t="s">
        <v>381</v>
      </c>
      <c r="F11" s="261" t="s">
        <v>413</v>
      </c>
      <c r="G11" s="62" t="s">
        <v>241</v>
      </c>
      <c r="H11" s="62" t="s">
        <v>241</v>
      </c>
      <c r="I11" s="257" t="s">
        <v>553</v>
      </c>
      <c r="J11" s="510" t="s">
        <v>849</v>
      </c>
      <c r="K11" s="510">
        <v>9</v>
      </c>
      <c r="L11" s="511" t="s">
        <v>426</v>
      </c>
      <c r="M11" s="9"/>
      <c r="N11" s="9"/>
      <c r="O11" s="9"/>
      <c r="P11" s="9"/>
      <c r="Q11" s="9"/>
      <c r="R11" s="9"/>
    </row>
    <row r="12" spans="1:18" ht="30">
      <c r="A12" s="312">
        <f t="shared" si="0"/>
        <v>5</v>
      </c>
      <c r="B12" s="257" t="s">
        <v>385</v>
      </c>
      <c r="C12" s="62" t="s">
        <v>37</v>
      </c>
      <c r="D12" s="257" t="s">
        <v>34</v>
      </c>
      <c r="E12" s="261" t="s">
        <v>408</v>
      </c>
      <c r="F12" s="261" t="s">
        <v>412</v>
      </c>
      <c r="G12" s="257" t="s">
        <v>532</v>
      </c>
      <c r="H12" s="261" t="s">
        <v>531</v>
      </c>
      <c r="I12" s="257" t="s">
        <v>554</v>
      </c>
      <c r="J12" s="510" t="s">
        <v>849</v>
      </c>
      <c r="K12" s="510">
        <v>18</v>
      </c>
      <c r="L12" s="511"/>
      <c r="M12" s="9"/>
      <c r="N12" s="9"/>
      <c r="O12" s="9"/>
      <c r="P12" s="9"/>
      <c r="Q12" s="9"/>
      <c r="R12" s="9"/>
    </row>
    <row r="13" spans="1:18" ht="126" customHeight="1">
      <c r="A13" s="312">
        <f t="shared" si="0"/>
        <v>6</v>
      </c>
      <c r="B13" s="257" t="s">
        <v>386</v>
      </c>
      <c r="C13" s="62" t="s">
        <v>37</v>
      </c>
      <c r="D13" s="257" t="s">
        <v>402</v>
      </c>
      <c r="E13" s="261" t="s">
        <v>408</v>
      </c>
      <c r="F13" s="261" t="s">
        <v>412</v>
      </c>
      <c r="G13" s="62" t="s">
        <v>241</v>
      </c>
      <c r="H13" s="62" t="s">
        <v>241</v>
      </c>
      <c r="I13" s="257" t="s">
        <v>416</v>
      </c>
      <c r="J13" s="510" t="s">
        <v>849</v>
      </c>
      <c r="K13" s="512">
        <v>2446.66</v>
      </c>
      <c r="L13" s="511" t="s">
        <v>426</v>
      </c>
      <c r="M13" s="9"/>
      <c r="N13" s="9"/>
      <c r="O13" s="9"/>
      <c r="P13" s="9"/>
      <c r="Q13" s="9"/>
      <c r="R13" s="9"/>
    </row>
    <row r="14" spans="1:18" ht="60">
      <c r="A14" s="312">
        <f t="shared" si="0"/>
        <v>7</v>
      </c>
      <c r="B14" s="257" t="s">
        <v>387</v>
      </c>
      <c r="C14" s="62" t="s">
        <v>37</v>
      </c>
      <c r="D14" s="257" t="s">
        <v>402</v>
      </c>
      <c r="E14" s="261" t="s">
        <v>408</v>
      </c>
      <c r="F14" s="261" t="s">
        <v>412</v>
      </c>
      <c r="G14" s="62" t="s">
        <v>241</v>
      </c>
      <c r="H14" s="62" t="s">
        <v>241</v>
      </c>
      <c r="I14" s="257" t="s">
        <v>417</v>
      </c>
      <c r="J14" s="510" t="s">
        <v>849</v>
      </c>
      <c r="K14" s="512">
        <v>4116.56</v>
      </c>
      <c r="L14" s="511" t="s">
        <v>426</v>
      </c>
      <c r="M14" s="9"/>
      <c r="N14" s="9"/>
      <c r="O14" s="9"/>
      <c r="P14" s="9"/>
      <c r="Q14" s="9"/>
      <c r="R14" s="9"/>
    </row>
    <row r="15" spans="1:18" ht="22.5" customHeight="1">
      <c r="A15" s="312">
        <f t="shared" si="0"/>
        <v>8</v>
      </c>
      <c r="B15" s="257" t="s">
        <v>388</v>
      </c>
      <c r="C15" s="62" t="s">
        <v>37</v>
      </c>
      <c r="D15" s="257" t="s">
        <v>402</v>
      </c>
      <c r="E15" s="261" t="s">
        <v>408</v>
      </c>
      <c r="F15" s="261" t="s">
        <v>412</v>
      </c>
      <c r="G15" s="62" t="s">
        <v>241</v>
      </c>
      <c r="H15" s="62" t="s">
        <v>241</v>
      </c>
      <c r="I15" s="257" t="s">
        <v>418</v>
      </c>
      <c r="J15" s="510" t="s">
        <v>849</v>
      </c>
      <c r="K15" s="512">
        <v>1333.14</v>
      </c>
      <c r="L15" s="511" t="s">
        <v>426</v>
      </c>
      <c r="M15" s="9"/>
      <c r="N15" s="9"/>
      <c r="O15" s="9"/>
      <c r="P15" s="9"/>
      <c r="Q15" s="9"/>
      <c r="R15" s="9"/>
    </row>
    <row r="16" spans="1:18" ht="30">
      <c r="A16" s="312">
        <f t="shared" si="0"/>
        <v>9</v>
      </c>
      <c r="B16" s="257" t="s">
        <v>389</v>
      </c>
      <c r="C16" s="62" t="s">
        <v>37</v>
      </c>
      <c r="D16" s="257" t="s">
        <v>38</v>
      </c>
      <c r="E16" s="261" t="s">
        <v>409</v>
      </c>
      <c r="F16" s="261" t="s">
        <v>412</v>
      </c>
      <c r="G16" s="257" t="s">
        <v>532</v>
      </c>
      <c r="H16" s="261" t="s">
        <v>533</v>
      </c>
      <c r="I16" s="257" t="s">
        <v>555</v>
      </c>
      <c r="J16" s="510" t="s">
        <v>849</v>
      </c>
      <c r="K16" s="512">
        <v>81.5</v>
      </c>
      <c r="L16" s="511" t="s">
        <v>426</v>
      </c>
      <c r="M16" s="9"/>
      <c r="N16" s="9"/>
      <c r="O16" s="9"/>
      <c r="P16" s="9"/>
      <c r="Q16" s="9"/>
      <c r="R16" s="9"/>
    </row>
    <row r="17" spans="1:18" ht="141" customHeight="1">
      <c r="A17" s="312">
        <f t="shared" si="0"/>
        <v>10</v>
      </c>
      <c r="B17" s="257" t="s">
        <v>390</v>
      </c>
      <c r="C17" s="62" t="s">
        <v>37</v>
      </c>
      <c r="D17" s="257" t="s">
        <v>34</v>
      </c>
      <c r="E17" s="261" t="s">
        <v>409</v>
      </c>
      <c r="F17" s="261" t="s">
        <v>413</v>
      </c>
      <c r="G17" s="257" t="s">
        <v>548</v>
      </c>
      <c r="H17" s="257" t="s">
        <v>534</v>
      </c>
      <c r="I17" s="257" t="s">
        <v>556</v>
      </c>
      <c r="J17" s="510" t="s">
        <v>849</v>
      </c>
      <c r="K17" s="512">
        <f>8944.63-740.9</f>
        <v>8203.73</v>
      </c>
      <c r="L17" s="511" t="s">
        <v>426</v>
      </c>
      <c r="M17" s="9"/>
      <c r="N17" s="9"/>
      <c r="O17" s="9"/>
      <c r="P17" s="9"/>
      <c r="Q17" s="9"/>
      <c r="R17" s="9"/>
    </row>
    <row r="18" spans="1:18" ht="107.25" customHeight="1">
      <c r="A18" s="312">
        <f t="shared" si="0"/>
        <v>11</v>
      </c>
      <c r="B18" s="257" t="s">
        <v>391</v>
      </c>
      <c r="C18" s="62" t="s">
        <v>37</v>
      </c>
      <c r="D18" s="257" t="s">
        <v>34</v>
      </c>
      <c r="E18" s="261" t="s">
        <v>409</v>
      </c>
      <c r="F18" s="261" t="s">
        <v>412</v>
      </c>
      <c r="G18" s="257" t="s">
        <v>539</v>
      </c>
      <c r="H18" s="257" t="s">
        <v>540</v>
      </c>
      <c r="I18" s="257" t="s">
        <v>557</v>
      </c>
      <c r="J18" s="510" t="s">
        <v>849</v>
      </c>
      <c r="K18" s="510">
        <v>55</v>
      </c>
      <c r="L18" s="511" t="s">
        <v>426</v>
      </c>
      <c r="M18" s="9"/>
      <c r="N18" s="9"/>
      <c r="O18" s="9"/>
      <c r="P18" s="9"/>
      <c r="Q18" s="9"/>
      <c r="R18" s="9"/>
    </row>
    <row r="19" spans="1:18" ht="58.5" customHeight="1">
      <c r="A19" s="312">
        <f t="shared" si="0"/>
        <v>12</v>
      </c>
      <c r="B19" s="257" t="s">
        <v>392</v>
      </c>
      <c r="C19" s="62" t="s">
        <v>37</v>
      </c>
      <c r="D19" s="257" t="s">
        <v>403</v>
      </c>
      <c r="E19" s="261" t="s">
        <v>409</v>
      </c>
      <c r="F19" s="261" t="s">
        <v>412</v>
      </c>
      <c r="G19" s="261" t="s">
        <v>535</v>
      </c>
      <c r="H19" s="257" t="s">
        <v>536</v>
      </c>
      <c r="I19" s="257" t="s">
        <v>419</v>
      </c>
      <c r="J19" s="510" t="s">
        <v>849</v>
      </c>
      <c r="K19" s="513">
        <v>0.25</v>
      </c>
      <c r="L19" s="511" t="s">
        <v>426</v>
      </c>
      <c r="M19" s="9"/>
      <c r="N19" s="9"/>
      <c r="O19" s="9"/>
      <c r="P19" s="9"/>
      <c r="Q19" s="9"/>
      <c r="R19" s="9"/>
    </row>
    <row r="20" spans="1:18" ht="63.75" customHeight="1">
      <c r="A20" s="312">
        <f t="shared" si="0"/>
        <v>13</v>
      </c>
      <c r="B20" s="257" t="s">
        <v>393</v>
      </c>
      <c r="C20" s="62" t="s">
        <v>37</v>
      </c>
      <c r="D20" s="257" t="s">
        <v>404</v>
      </c>
      <c r="E20" s="261" t="s">
        <v>409</v>
      </c>
      <c r="F20" s="261" t="s">
        <v>412</v>
      </c>
      <c r="G20" s="261" t="s">
        <v>537</v>
      </c>
      <c r="H20" s="257" t="s">
        <v>538</v>
      </c>
      <c r="I20" s="257" t="s">
        <v>558</v>
      </c>
      <c r="J20" s="510" t="s">
        <v>849</v>
      </c>
      <c r="K20" s="510" t="s">
        <v>483</v>
      </c>
      <c r="L20" s="511" t="s">
        <v>483</v>
      </c>
      <c r="M20" s="9"/>
      <c r="N20" s="9"/>
      <c r="O20" s="9"/>
      <c r="P20" s="9"/>
      <c r="Q20" s="9"/>
      <c r="R20" s="9"/>
    </row>
    <row r="21" spans="1:18" ht="146.25" customHeight="1">
      <c r="A21" s="312">
        <f t="shared" si="0"/>
        <v>14</v>
      </c>
      <c r="B21" s="257" t="s">
        <v>394</v>
      </c>
      <c r="C21" s="62" t="s">
        <v>37</v>
      </c>
      <c r="D21" s="257" t="s">
        <v>404</v>
      </c>
      <c r="E21" s="261" t="s">
        <v>409</v>
      </c>
      <c r="F21" s="261" t="s">
        <v>412</v>
      </c>
      <c r="G21" s="257" t="s">
        <v>667</v>
      </c>
      <c r="H21" s="257" t="s">
        <v>666</v>
      </c>
      <c r="I21" s="257" t="s">
        <v>665</v>
      </c>
      <c r="J21" s="510" t="s">
        <v>849</v>
      </c>
      <c r="K21" s="513">
        <f>0+0.235</f>
        <v>0.235</v>
      </c>
      <c r="L21" s="511" t="s">
        <v>426</v>
      </c>
      <c r="M21" s="9"/>
      <c r="N21" s="9"/>
      <c r="O21" s="9"/>
      <c r="P21" s="9"/>
      <c r="Q21" s="9"/>
      <c r="R21" s="9"/>
    </row>
    <row r="22" spans="1:18" ht="32.25" customHeight="1">
      <c r="A22" s="312">
        <f t="shared" si="0"/>
        <v>15</v>
      </c>
      <c r="B22" s="257" t="s">
        <v>395</v>
      </c>
      <c r="C22" s="62" t="s">
        <v>37</v>
      </c>
      <c r="D22" s="257" t="s">
        <v>404</v>
      </c>
      <c r="E22" s="261" t="s">
        <v>409</v>
      </c>
      <c r="F22" s="261" t="s">
        <v>414</v>
      </c>
      <c r="G22" s="261" t="s">
        <v>537</v>
      </c>
      <c r="H22" s="261" t="s">
        <v>541</v>
      </c>
      <c r="I22" s="257" t="s">
        <v>420</v>
      </c>
      <c r="J22" s="510" t="s">
        <v>849</v>
      </c>
      <c r="K22" s="512">
        <v>11.84</v>
      </c>
      <c r="L22" s="511" t="s">
        <v>426</v>
      </c>
      <c r="M22" s="9"/>
      <c r="N22" s="9"/>
      <c r="O22" s="9"/>
      <c r="P22" s="9"/>
      <c r="Q22" s="9"/>
      <c r="R22" s="9"/>
    </row>
    <row r="23" spans="1:18" ht="31.5" customHeight="1">
      <c r="A23" s="312">
        <f t="shared" si="0"/>
        <v>16</v>
      </c>
      <c r="B23" s="257" t="s">
        <v>396</v>
      </c>
      <c r="C23" s="62" t="s">
        <v>37</v>
      </c>
      <c r="D23" s="257" t="s">
        <v>404</v>
      </c>
      <c r="E23" s="261" t="s">
        <v>409</v>
      </c>
      <c r="F23" s="261" t="s">
        <v>412</v>
      </c>
      <c r="G23" s="62" t="s">
        <v>241</v>
      </c>
      <c r="H23" s="62" t="s">
        <v>241</v>
      </c>
      <c r="I23" s="257" t="s">
        <v>421</v>
      </c>
      <c r="J23" s="510" t="s">
        <v>849</v>
      </c>
      <c r="K23" s="512">
        <v>2.045</v>
      </c>
      <c r="L23" s="511" t="s">
        <v>426</v>
      </c>
      <c r="M23" s="9"/>
      <c r="N23" s="9"/>
      <c r="O23" s="9"/>
      <c r="P23" s="9"/>
      <c r="Q23" s="9"/>
      <c r="R23" s="9"/>
    </row>
    <row r="24" spans="1:18" ht="41.25" customHeight="1">
      <c r="A24" s="312">
        <f t="shared" si="0"/>
        <v>17</v>
      </c>
      <c r="B24" s="257" t="s">
        <v>397</v>
      </c>
      <c r="C24" s="62" t="s">
        <v>37</v>
      </c>
      <c r="D24" s="257" t="s">
        <v>405</v>
      </c>
      <c r="E24" s="261" t="s">
        <v>409</v>
      </c>
      <c r="F24" s="261" t="s">
        <v>412</v>
      </c>
      <c r="G24" s="62" t="s">
        <v>241</v>
      </c>
      <c r="H24" s="62" t="s">
        <v>241</v>
      </c>
      <c r="I24" s="257" t="s">
        <v>422</v>
      </c>
      <c r="J24" s="510" t="s">
        <v>849</v>
      </c>
      <c r="K24" s="512" t="s">
        <v>483</v>
      </c>
      <c r="L24" s="511" t="s">
        <v>483</v>
      </c>
      <c r="M24" s="9"/>
      <c r="N24" s="9"/>
      <c r="O24" s="9"/>
      <c r="P24" s="9"/>
      <c r="Q24" s="9"/>
      <c r="R24" s="9"/>
    </row>
    <row r="25" spans="1:18" ht="221.25" customHeight="1">
      <c r="A25" s="312">
        <f t="shared" si="0"/>
        <v>18</v>
      </c>
      <c r="B25" s="257" t="s">
        <v>398</v>
      </c>
      <c r="C25" s="62" t="s">
        <v>37</v>
      </c>
      <c r="D25" s="257" t="s">
        <v>406</v>
      </c>
      <c r="E25" s="261" t="s">
        <v>409</v>
      </c>
      <c r="F25" s="261" t="s">
        <v>412</v>
      </c>
      <c r="G25" s="257" t="s">
        <v>549</v>
      </c>
      <c r="H25" s="257" t="s">
        <v>542</v>
      </c>
      <c r="I25" s="257" t="s">
        <v>423</v>
      </c>
      <c r="J25" s="510" t="s">
        <v>849</v>
      </c>
      <c r="K25" s="512">
        <v>8.876</v>
      </c>
      <c r="L25" s="511" t="s">
        <v>426</v>
      </c>
      <c r="M25" s="9"/>
      <c r="N25" s="9"/>
      <c r="O25" s="9"/>
      <c r="P25" s="9"/>
      <c r="Q25" s="9"/>
      <c r="R25" s="9"/>
    </row>
    <row r="26" spans="1:18" ht="90">
      <c r="A26" s="312">
        <f t="shared" si="0"/>
        <v>19</v>
      </c>
      <c r="B26" s="257" t="s">
        <v>399</v>
      </c>
      <c r="C26" s="62" t="s">
        <v>37</v>
      </c>
      <c r="D26" s="257" t="s">
        <v>34</v>
      </c>
      <c r="E26" s="261" t="s">
        <v>410</v>
      </c>
      <c r="F26" s="261" t="s">
        <v>412</v>
      </c>
      <c r="G26" s="261" t="s">
        <v>543</v>
      </c>
      <c r="H26" s="257" t="s">
        <v>544</v>
      </c>
      <c r="I26" s="257" t="s">
        <v>559</v>
      </c>
      <c r="J26" s="510" t="s">
        <v>849</v>
      </c>
      <c r="K26" s="512">
        <v>25</v>
      </c>
      <c r="L26" s="511" t="s">
        <v>426</v>
      </c>
      <c r="M26" s="9"/>
      <c r="N26" s="9"/>
      <c r="O26" s="9"/>
      <c r="P26" s="9"/>
      <c r="Q26" s="9"/>
      <c r="R26" s="9"/>
    </row>
    <row r="27" spans="1:18" ht="189" customHeight="1">
      <c r="A27" s="312">
        <v>20</v>
      </c>
      <c r="B27" s="257" t="s">
        <v>400</v>
      </c>
      <c r="C27" s="62" t="s">
        <v>37</v>
      </c>
      <c r="D27" s="257" t="s">
        <v>403</v>
      </c>
      <c r="E27" s="261" t="s">
        <v>410</v>
      </c>
      <c r="F27" s="261" t="s">
        <v>412</v>
      </c>
      <c r="G27" s="257" t="s">
        <v>550</v>
      </c>
      <c r="H27" s="257" t="s">
        <v>545</v>
      </c>
      <c r="I27" s="257" t="s">
        <v>560</v>
      </c>
      <c r="J27" s="510" t="s">
        <v>849</v>
      </c>
      <c r="K27" s="510">
        <v>19</v>
      </c>
      <c r="L27" s="511" t="s">
        <v>426</v>
      </c>
      <c r="M27" s="9"/>
      <c r="N27" s="9"/>
      <c r="O27" s="9"/>
      <c r="P27" s="9"/>
      <c r="Q27" s="9"/>
      <c r="R27" s="9"/>
    </row>
    <row r="28" spans="1:18" ht="38.25" customHeight="1" thickBot="1">
      <c r="A28" s="313">
        <v>21</v>
      </c>
      <c r="B28" s="514" t="s">
        <v>385</v>
      </c>
      <c r="C28" s="175" t="s">
        <v>37</v>
      </c>
      <c r="D28" s="514" t="s">
        <v>34</v>
      </c>
      <c r="E28" s="270" t="s">
        <v>411</v>
      </c>
      <c r="F28" s="270" t="s">
        <v>412</v>
      </c>
      <c r="G28" s="514" t="s">
        <v>532</v>
      </c>
      <c r="H28" s="270" t="s">
        <v>531</v>
      </c>
      <c r="I28" s="257" t="s">
        <v>554</v>
      </c>
      <c r="J28" s="515" t="s">
        <v>849</v>
      </c>
      <c r="K28" s="516">
        <v>4707.73</v>
      </c>
      <c r="L28" s="511" t="s">
        <v>426</v>
      </c>
      <c r="M28" s="9"/>
      <c r="N28" s="9"/>
      <c r="O28" s="9"/>
      <c r="P28" s="9"/>
      <c r="Q28" s="9"/>
      <c r="R28" s="9"/>
    </row>
    <row r="29" spans="1:18" ht="15">
      <c r="A29" s="288"/>
      <c r="B29" s="289"/>
      <c r="C29" s="320"/>
      <c r="D29" s="289"/>
      <c r="E29" s="290"/>
      <c r="F29" s="291"/>
      <c r="G29" s="291"/>
      <c r="H29" s="290"/>
      <c r="I29" s="292"/>
      <c r="J29" s="284" t="s">
        <v>40</v>
      </c>
      <c r="K29" s="285" t="s">
        <v>35</v>
      </c>
      <c r="L29" s="286" t="s">
        <v>36</v>
      </c>
      <c r="M29" s="9"/>
      <c r="N29" s="9"/>
      <c r="O29" s="9"/>
      <c r="P29" s="9"/>
      <c r="Q29" s="9"/>
      <c r="R29" s="9"/>
    </row>
    <row r="30" spans="1:18" ht="15.75" thickBot="1">
      <c r="A30" s="49"/>
      <c r="B30" s="211"/>
      <c r="C30" s="48"/>
      <c r="D30" s="211"/>
      <c r="E30" s="9"/>
      <c r="F30" s="77"/>
      <c r="G30" s="77"/>
      <c r="H30" s="9"/>
      <c r="I30" s="293"/>
      <c r="J30" s="287">
        <v>2019</v>
      </c>
      <c r="K30" s="516">
        <f>SUM(K8:K28)</f>
        <v>91931.651</v>
      </c>
      <c r="L30" s="228" t="s">
        <v>424</v>
      </c>
      <c r="M30" s="9"/>
      <c r="N30" s="9"/>
      <c r="O30" s="9"/>
      <c r="P30" s="9"/>
      <c r="Q30" s="9"/>
      <c r="R30" s="9"/>
    </row>
    <row r="31" spans="1:18" ht="15">
      <c r="A31" s="160" t="s">
        <v>41</v>
      </c>
      <c r="B31" s="211"/>
      <c r="C31" s="48"/>
      <c r="D31" s="211"/>
      <c r="E31" s="9"/>
      <c r="F31" s="77"/>
      <c r="G31" s="77"/>
      <c r="H31" s="9"/>
      <c r="I31" s="71"/>
      <c r="J31" s="30"/>
      <c r="K31" s="30"/>
      <c r="L31" s="30"/>
      <c r="M31" s="9"/>
      <c r="N31" s="9"/>
      <c r="O31" s="9"/>
      <c r="P31" s="9"/>
      <c r="Q31" s="9"/>
      <c r="R31" s="9"/>
    </row>
    <row r="32" spans="1:18" ht="15">
      <c r="A32" s="243" t="s">
        <v>42</v>
      </c>
      <c r="B32" s="211"/>
      <c r="C32" s="48"/>
      <c r="D32" s="211"/>
      <c r="E32" s="9"/>
      <c r="F32" s="77"/>
      <c r="G32" s="77"/>
      <c r="H32" s="9"/>
      <c r="I32" s="71"/>
      <c r="J32" s="9"/>
      <c r="K32" s="9"/>
      <c r="L32" s="9"/>
      <c r="M32" s="9"/>
      <c r="N32" s="9"/>
      <c r="O32" s="9"/>
      <c r="P32" s="9"/>
      <c r="Q32" s="9"/>
      <c r="R32" s="9"/>
    </row>
    <row r="33" spans="1:18" ht="15">
      <c r="A33" s="243" t="s">
        <v>43</v>
      </c>
      <c r="B33" s="211"/>
      <c r="C33" s="48"/>
      <c r="D33" s="211"/>
      <c r="E33" s="9"/>
      <c r="F33" s="77"/>
      <c r="G33" s="77"/>
      <c r="H33" s="9"/>
      <c r="I33" s="71"/>
      <c r="J33" s="9"/>
      <c r="K33" s="9"/>
      <c r="L33" s="9"/>
      <c r="M33" s="9"/>
      <c r="N33" s="9"/>
      <c r="O33" s="9"/>
      <c r="P33" s="9"/>
      <c r="Q33" s="9"/>
      <c r="R33" s="9"/>
    </row>
    <row r="34" spans="1:18" ht="15">
      <c r="A34" s="49" t="s">
        <v>44</v>
      </c>
      <c r="B34" s="211"/>
      <c r="C34" s="48"/>
      <c r="D34" s="211"/>
      <c r="E34" s="9"/>
      <c r="F34" s="77"/>
      <c r="G34" s="77"/>
      <c r="H34" s="9"/>
      <c r="I34" s="71"/>
      <c r="J34" s="9"/>
      <c r="K34" s="9"/>
      <c r="L34" s="9"/>
      <c r="M34" s="9"/>
      <c r="N34" s="9"/>
      <c r="O34" s="9"/>
      <c r="P34" s="9"/>
      <c r="Q34" s="9"/>
      <c r="R34" s="9"/>
    </row>
    <row r="35" spans="1:18" ht="15">
      <c r="A35" s="49" t="s">
        <v>45</v>
      </c>
      <c r="B35" s="211"/>
      <c r="C35" s="48"/>
      <c r="D35" s="211"/>
      <c r="E35" s="9"/>
      <c r="F35" s="77"/>
      <c r="G35" s="77"/>
      <c r="H35" s="9"/>
      <c r="I35" s="71"/>
      <c r="J35" s="9"/>
      <c r="K35" s="9"/>
      <c r="L35" s="9"/>
      <c r="M35" s="9"/>
      <c r="N35" s="9"/>
      <c r="O35" s="9"/>
      <c r="P35" s="9"/>
      <c r="Q35" s="9"/>
      <c r="R35" s="9"/>
    </row>
    <row r="36" spans="1:18" ht="15">
      <c r="A36" s="49" t="s">
        <v>46</v>
      </c>
      <c r="B36" s="211"/>
      <c r="C36" s="48"/>
      <c r="D36" s="211"/>
      <c r="E36" s="9"/>
      <c r="F36" s="77"/>
      <c r="G36" s="77"/>
      <c r="H36" s="9"/>
      <c r="I36" s="71"/>
      <c r="J36" s="9"/>
      <c r="K36" s="9"/>
      <c r="L36" s="9"/>
      <c r="M36" s="9"/>
      <c r="N36" s="9"/>
      <c r="O36" s="9"/>
      <c r="P36" s="9"/>
      <c r="Q36" s="9"/>
      <c r="R36" s="9"/>
    </row>
    <row r="37" spans="1:18" ht="15">
      <c r="A37" s="243"/>
      <c r="C37" s="48"/>
      <c r="D37" s="211"/>
      <c r="E37" s="9"/>
      <c r="F37" s="77"/>
      <c r="G37" s="77"/>
      <c r="H37" s="9"/>
      <c r="I37" s="71"/>
      <c r="J37" s="9"/>
      <c r="K37" s="9"/>
      <c r="L37" s="9"/>
      <c r="M37" s="9"/>
      <c r="N37" s="9"/>
      <c r="O37" s="9"/>
      <c r="P37" s="9"/>
      <c r="Q37" s="9"/>
      <c r="R37" s="9"/>
    </row>
    <row r="38" spans="1:15" s="2" customFormat="1" ht="15">
      <c r="A38" s="244"/>
      <c r="B38" s="230"/>
      <c r="C38" s="321"/>
      <c r="D38" s="230"/>
      <c r="E38" s="31"/>
      <c r="F38" s="235"/>
      <c r="G38" s="235"/>
      <c r="H38" s="31"/>
      <c r="I38" s="239"/>
      <c r="J38" s="31"/>
      <c r="K38" s="31"/>
      <c r="L38" s="31"/>
      <c r="M38" s="32"/>
      <c r="N38" s="32"/>
      <c r="O38" s="32"/>
    </row>
    <row r="39" spans="1:9" s="2" customFormat="1" ht="15">
      <c r="A39" s="245"/>
      <c r="B39" s="140"/>
      <c r="C39" s="322"/>
      <c r="D39" s="233"/>
      <c r="E39" s="33"/>
      <c r="F39" s="236"/>
      <c r="G39" s="236"/>
      <c r="H39" s="33"/>
      <c r="I39" s="240"/>
    </row>
    <row r="40" spans="1:14" ht="15">
      <c r="A40" s="538" t="s">
        <v>47</v>
      </c>
      <c r="B40" s="538"/>
      <c r="C40" s="538"/>
      <c r="D40" s="538"/>
      <c r="E40" s="538"/>
      <c r="F40" s="538"/>
      <c r="G40" s="538"/>
      <c r="H40" s="538"/>
      <c r="I40" s="538"/>
      <c r="J40" s="538"/>
      <c r="K40" s="538"/>
      <c r="L40" s="538"/>
      <c r="M40" s="538"/>
      <c r="N40" s="538"/>
    </row>
    <row r="41" spans="1:14" ht="15.75" thickBot="1">
      <c r="A41" s="246"/>
      <c r="B41" s="231"/>
      <c r="C41" s="249"/>
      <c r="D41" s="231"/>
      <c r="E41" s="35"/>
      <c r="F41" s="35"/>
      <c r="G41" s="35"/>
      <c r="H41" s="35"/>
      <c r="I41" s="231"/>
      <c r="J41" s="35"/>
      <c r="K41" s="35"/>
      <c r="L41" s="35"/>
      <c r="M41" s="35"/>
      <c r="N41" s="35"/>
    </row>
    <row r="42" spans="1:14" ht="24" customHeight="1" thickBot="1">
      <c r="A42" s="539" t="s">
        <v>48</v>
      </c>
      <c r="B42" s="539"/>
      <c r="C42" s="539"/>
      <c r="D42" s="234" t="s">
        <v>247</v>
      </c>
      <c r="E42" s="35"/>
      <c r="F42" s="35"/>
      <c r="G42" s="35"/>
      <c r="H42" s="35"/>
      <c r="I42" s="231"/>
      <c r="J42" s="35"/>
      <c r="K42" s="35"/>
      <c r="L42" s="35"/>
      <c r="M42" s="35"/>
      <c r="N42" s="35"/>
    </row>
    <row r="43" spans="1:14" ht="15">
      <c r="A43" s="161"/>
      <c r="B43" s="232"/>
      <c r="C43" s="72"/>
      <c r="D43" s="232"/>
      <c r="E43" s="35"/>
      <c r="F43" s="35"/>
      <c r="G43" s="35"/>
      <c r="H43" s="35"/>
      <c r="I43" s="231"/>
      <c r="J43" s="35"/>
      <c r="K43" s="35"/>
      <c r="L43" s="35"/>
      <c r="M43" s="35"/>
      <c r="N43" s="35"/>
    </row>
    <row r="44" ht="15.75" thickBot="1"/>
    <row r="45" spans="1:4" ht="44.25" customHeight="1">
      <c r="A45" s="194" t="s">
        <v>49</v>
      </c>
      <c r="B45" s="195" t="s">
        <v>50</v>
      </c>
      <c r="C45" s="195" t="s">
        <v>51</v>
      </c>
      <c r="D45" s="196" t="s">
        <v>52</v>
      </c>
    </row>
    <row r="46" spans="1:4" ht="45">
      <c r="A46" s="336" t="s">
        <v>594</v>
      </c>
      <c r="B46" s="323" t="s">
        <v>565</v>
      </c>
      <c r="C46" s="323" t="s">
        <v>660</v>
      </c>
      <c r="D46" s="337" t="s">
        <v>580</v>
      </c>
    </row>
    <row r="47" spans="1:5" ht="75.75" thickBot="1">
      <c r="A47" s="338" t="s">
        <v>583</v>
      </c>
      <c r="B47" s="339" t="s">
        <v>585</v>
      </c>
      <c r="C47" s="339" t="s">
        <v>661</v>
      </c>
      <c r="D47" s="340" t="s">
        <v>664</v>
      </c>
      <c r="E47" s="237"/>
    </row>
    <row r="48" spans="1:4" ht="15">
      <c r="A48" s="341"/>
      <c r="B48" s="341"/>
      <c r="C48" s="342"/>
      <c r="D48" s="341"/>
    </row>
    <row r="49" spans="1:4" ht="15">
      <c r="A49" s="39"/>
      <c r="B49" s="39"/>
      <c r="C49" s="45"/>
      <c r="D49" s="39"/>
    </row>
    <row r="50" spans="1:4" ht="15">
      <c r="A50" s="49"/>
      <c r="B50" s="211"/>
      <c r="C50" s="48"/>
      <c r="D50" s="211"/>
    </row>
    <row r="51" spans="1:4" ht="15">
      <c r="A51" s="49"/>
      <c r="B51" s="211"/>
      <c r="C51" s="48"/>
      <c r="D51" s="211"/>
    </row>
    <row r="52" spans="1:16" ht="12.75" customHeight="1">
      <c r="A52" s="534" t="s">
        <v>53</v>
      </c>
      <c r="B52" s="534"/>
      <c r="C52" s="534"/>
      <c r="D52" s="534"/>
      <c r="E52" s="534"/>
      <c r="F52" s="534"/>
      <c r="G52" s="534"/>
      <c r="H52" s="534"/>
      <c r="I52" s="534"/>
      <c r="J52" s="534"/>
      <c r="K52" s="534"/>
      <c r="L52" s="534"/>
      <c r="M52" s="19"/>
      <c r="N52" s="19"/>
      <c r="O52" s="9"/>
      <c r="P52" s="9"/>
    </row>
    <row r="53" spans="1:16" ht="15.75" thickBot="1">
      <c r="A53" s="534" t="s">
        <v>54</v>
      </c>
      <c r="B53" s="534"/>
      <c r="C53" s="534"/>
      <c r="D53" s="534"/>
      <c r="E53" s="534"/>
      <c r="F53" s="534"/>
      <c r="G53" s="534"/>
      <c r="H53" s="534"/>
      <c r="I53" s="534"/>
      <c r="J53" s="534"/>
      <c r="K53" s="534"/>
      <c r="L53" s="534"/>
      <c r="M53" s="19"/>
      <c r="N53" s="19"/>
      <c r="O53" s="9"/>
      <c r="P53" s="9"/>
    </row>
    <row r="54" spans="1:18" ht="30">
      <c r="A54" s="224" t="s">
        <v>25</v>
      </c>
      <c r="B54" s="195" t="s">
        <v>26</v>
      </c>
      <c r="C54" s="225" t="s">
        <v>27</v>
      </c>
      <c r="D54" s="195" t="s">
        <v>28</v>
      </c>
      <c r="E54" s="225" t="s">
        <v>29</v>
      </c>
      <c r="F54" s="225" t="s">
        <v>30</v>
      </c>
      <c r="G54" s="225" t="s">
        <v>31</v>
      </c>
      <c r="H54" s="195" t="s">
        <v>530</v>
      </c>
      <c r="I54" s="238" t="s">
        <v>32</v>
      </c>
      <c r="J54" s="536" t="s">
        <v>571</v>
      </c>
      <c r="K54" s="536"/>
      <c r="L54" s="537"/>
      <c r="M54" s="9"/>
      <c r="N54" s="9"/>
      <c r="O54" s="9"/>
      <c r="P54" s="9"/>
      <c r="Q54" s="9"/>
      <c r="R54" s="9"/>
    </row>
    <row r="55" spans="1:18" ht="64.5" customHeight="1">
      <c r="A55" s="278">
        <v>1</v>
      </c>
      <c r="B55" s="219" t="s">
        <v>427</v>
      </c>
      <c r="C55" s="46" t="s">
        <v>39</v>
      </c>
      <c r="D55" s="219" t="s">
        <v>401</v>
      </c>
      <c r="E55" s="46" t="s">
        <v>432</v>
      </c>
      <c r="F55" s="46" t="s">
        <v>435</v>
      </c>
      <c r="G55" s="219" t="s">
        <v>573</v>
      </c>
      <c r="H55" s="219" t="s">
        <v>574</v>
      </c>
      <c r="I55" s="219" t="s">
        <v>575</v>
      </c>
      <c r="J55" s="25" t="s">
        <v>849</v>
      </c>
      <c r="K55" s="331">
        <v>39062.34</v>
      </c>
      <c r="L55" s="226" t="s">
        <v>426</v>
      </c>
      <c r="M55" s="9"/>
      <c r="N55" s="9"/>
      <c r="O55" s="9"/>
      <c r="P55" s="9"/>
      <c r="Q55" s="9"/>
      <c r="R55" s="9"/>
    </row>
    <row r="56" spans="1:18" ht="15">
      <c r="A56" s="278">
        <v>2</v>
      </c>
      <c r="B56" s="219" t="s">
        <v>428</v>
      </c>
      <c r="C56" s="46" t="s">
        <v>39</v>
      </c>
      <c r="D56" s="219" t="s">
        <v>34</v>
      </c>
      <c r="E56" s="46" t="s">
        <v>433</v>
      </c>
      <c r="F56" s="46" t="s">
        <v>572</v>
      </c>
      <c r="G56" s="241" t="s">
        <v>483</v>
      </c>
      <c r="H56" s="241" t="s">
        <v>483</v>
      </c>
      <c r="I56" s="219" t="s">
        <v>428</v>
      </c>
      <c r="J56" s="25" t="s">
        <v>849</v>
      </c>
      <c r="K56" s="331">
        <v>5210.48</v>
      </c>
      <c r="L56" s="226" t="s">
        <v>426</v>
      </c>
      <c r="M56" s="9"/>
      <c r="N56" s="9"/>
      <c r="O56" s="9"/>
      <c r="P56" s="9"/>
      <c r="Q56" s="9"/>
      <c r="R56" s="9"/>
    </row>
    <row r="57" spans="1:18" ht="15">
      <c r="A57" s="278">
        <v>3</v>
      </c>
      <c r="B57" s="219" t="s">
        <v>429</v>
      </c>
      <c r="C57" s="46" t="s">
        <v>39</v>
      </c>
      <c r="D57" s="219" t="s">
        <v>38</v>
      </c>
      <c r="E57" s="46" t="s">
        <v>433</v>
      </c>
      <c r="F57" s="46" t="s">
        <v>435</v>
      </c>
      <c r="G57" s="241" t="s">
        <v>483</v>
      </c>
      <c r="H57" s="241" t="s">
        <v>483</v>
      </c>
      <c r="I57" s="257" t="s">
        <v>429</v>
      </c>
      <c r="J57" s="25" t="s">
        <v>849</v>
      </c>
      <c r="K57" s="331">
        <v>3235.55</v>
      </c>
      <c r="L57" s="226" t="s">
        <v>426</v>
      </c>
      <c r="M57" s="9"/>
      <c r="N57" s="9"/>
      <c r="O57" s="9"/>
      <c r="P57" s="9"/>
      <c r="Q57" s="9"/>
      <c r="R57" s="9"/>
    </row>
    <row r="58" spans="1:18" ht="375">
      <c r="A58" s="272">
        <v>4</v>
      </c>
      <c r="B58" s="253" t="s">
        <v>430</v>
      </c>
      <c r="C58" s="324" t="s">
        <v>39</v>
      </c>
      <c r="D58" s="253" t="s">
        <v>401</v>
      </c>
      <c r="E58" s="324" t="s">
        <v>434</v>
      </c>
      <c r="F58" s="324" t="s">
        <v>435</v>
      </c>
      <c r="G58" s="253" t="s">
        <v>837</v>
      </c>
      <c r="H58" s="253" t="s">
        <v>576</v>
      </c>
      <c r="I58" s="253" t="s">
        <v>577</v>
      </c>
      <c r="J58" s="25" t="s">
        <v>849</v>
      </c>
      <c r="K58" s="331">
        <v>3658.42</v>
      </c>
      <c r="L58" s="226" t="s">
        <v>426</v>
      </c>
      <c r="M58" s="9"/>
      <c r="N58" s="9"/>
      <c r="O58" s="9"/>
      <c r="P58" s="9"/>
      <c r="Q58" s="9"/>
      <c r="R58" s="9"/>
    </row>
    <row r="59" spans="1:18" ht="88.5" customHeight="1" thickBot="1">
      <c r="A59" s="279">
        <v>5</v>
      </c>
      <c r="B59" s="281" t="s">
        <v>431</v>
      </c>
      <c r="C59" s="282" t="s">
        <v>39</v>
      </c>
      <c r="D59" s="281" t="s">
        <v>34</v>
      </c>
      <c r="E59" s="282" t="s">
        <v>433</v>
      </c>
      <c r="F59" s="282" t="s">
        <v>413</v>
      </c>
      <c r="G59" s="281" t="s">
        <v>838</v>
      </c>
      <c r="H59" s="283" t="s">
        <v>579</v>
      </c>
      <c r="I59" s="283" t="s">
        <v>578</v>
      </c>
      <c r="J59" s="227" t="s">
        <v>849</v>
      </c>
      <c r="K59" s="332">
        <v>3503.72</v>
      </c>
      <c r="L59" s="228" t="s">
        <v>426</v>
      </c>
      <c r="M59" s="9"/>
      <c r="N59" s="9"/>
      <c r="O59" s="9"/>
      <c r="P59" s="9"/>
      <c r="Q59" s="9"/>
      <c r="R59" s="9"/>
    </row>
    <row r="60" spans="1:18" ht="15">
      <c r="A60" s="243"/>
      <c r="B60" s="211"/>
      <c r="C60" s="48"/>
      <c r="D60" s="211"/>
      <c r="E60" s="9"/>
      <c r="F60" s="77"/>
      <c r="G60" s="77"/>
      <c r="H60" s="9"/>
      <c r="I60" s="71"/>
      <c r="J60" s="284" t="s">
        <v>40</v>
      </c>
      <c r="K60" s="285" t="s">
        <v>35</v>
      </c>
      <c r="L60" s="286" t="s">
        <v>36</v>
      </c>
      <c r="M60" s="9"/>
      <c r="N60" s="9"/>
      <c r="O60" s="9"/>
      <c r="P60" s="9"/>
      <c r="Q60" s="9"/>
      <c r="R60" s="9"/>
    </row>
    <row r="61" spans="1:18" ht="15.75" thickBot="1">
      <c r="A61" s="243"/>
      <c r="B61" s="211"/>
      <c r="C61" s="48"/>
      <c r="D61" s="211"/>
      <c r="E61" s="9"/>
      <c r="F61" s="77"/>
      <c r="G61" s="77"/>
      <c r="H61" s="9"/>
      <c r="I61" s="71"/>
      <c r="J61" s="287">
        <v>2019</v>
      </c>
      <c r="K61" s="332">
        <f>SUM(K55:K59)</f>
        <v>54670.509999999995</v>
      </c>
      <c r="L61" s="228" t="s">
        <v>424</v>
      </c>
      <c r="M61" s="9"/>
      <c r="N61" s="9"/>
      <c r="O61" s="9"/>
      <c r="P61" s="9"/>
      <c r="Q61" s="9"/>
      <c r="R61" s="9"/>
    </row>
    <row r="62" spans="1:18" ht="15">
      <c r="A62" s="160" t="s">
        <v>41</v>
      </c>
      <c r="B62" s="211"/>
      <c r="C62" s="48"/>
      <c r="D62" s="211"/>
      <c r="E62" s="9"/>
      <c r="F62" s="77"/>
      <c r="G62" s="77"/>
      <c r="H62" s="9"/>
      <c r="I62" s="71"/>
      <c r="J62" s="30"/>
      <c r="K62" s="30"/>
      <c r="L62" s="30"/>
      <c r="M62" s="9"/>
      <c r="N62" s="9"/>
      <c r="O62" s="9"/>
      <c r="P62" s="9"/>
      <c r="Q62" s="9"/>
      <c r="R62" s="9"/>
    </row>
    <row r="63" spans="1:18" ht="15">
      <c r="A63" s="243" t="s">
        <v>42</v>
      </c>
      <c r="B63" s="211"/>
      <c r="C63" s="48"/>
      <c r="D63" s="211"/>
      <c r="E63" s="9"/>
      <c r="F63" s="77"/>
      <c r="G63" s="77"/>
      <c r="H63" s="9"/>
      <c r="I63" s="71"/>
      <c r="J63" s="9"/>
      <c r="K63" s="9"/>
      <c r="L63" s="9"/>
      <c r="M63" s="9"/>
      <c r="N63" s="9"/>
      <c r="O63" s="9"/>
      <c r="P63" s="9"/>
      <c r="Q63" s="9"/>
      <c r="R63" s="9"/>
    </row>
    <row r="64" spans="1:18" ht="15">
      <c r="A64" s="243" t="s">
        <v>43</v>
      </c>
      <c r="B64" s="211"/>
      <c r="C64" s="48"/>
      <c r="D64" s="211"/>
      <c r="E64" s="9"/>
      <c r="F64" s="77"/>
      <c r="G64" s="77"/>
      <c r="H64" s="9"/>
      <c r="I64" s="71"/>
      <c r="J64" s="9"/>
      <c r="K64" s="9"/>
      <c r="L64" s="9"/>
      <c r="M64" s="9"/>
      <c r="N64" s="9"/>
      <c r="O64" s="9"/>
      <c r="P64" s="9"/>
      <c r="Q64" s="9"/>
      <c r="R64" s="9"/>
    </row>
    <row r="65" spans="1:18" ht="15">
      <c r="A65" s="49" t="s">
        <v>44</v>
      </c>
      <c r="B65" s="211"/>
      <c r="C65" s="48"/>
      <c r="D65" s="211"/>
      <c r="E65" s="9"/>
      <c r="F65" s="77"/>
      <c r="G65" s="77"/>
      <c r="H65" s="9"/>
      <c r="I65" s="71"/>
      <c r="J65" s="9"/>
      <c r="K65" s="9"/>
      <c r="L65" s="9"/>
      <c r="M65" s="9"/>
      <c r="N65" s="9"/>
      <c r="O65" s="9"/>
      <c r="P65" s="9"/>
      <c r="Q65" s="9"/>
      <c r="R65" s="9"/>
    </row>
    <row r="66" spans="1:18" ht="15">
      <c r="A66" s="49" t="s">
        <v>45</v>
      </c>
      <c r="B66" s="211"/>
      <c r="C66" s="48"/>
      <c r="D66" s="211"/>
      <c r="E66" s="9"/>
      <c r="F66" s="77"/>
      <c r="G66" s="77"/>
      <c r="H66" s="9"/>
      <c r="I66" s="71"/>
      <c r="J66" s="9"/>
      <c r="K66" s="9"/>
      <c r="L66" s="9"/>
      <c r="M66" s="9"/>
      <c r="N66" s="9"/>
      <c r="O66" s="9"/>
      <c r="P66" s="9"/>
      <c r="Q66" s="9"/>
      <c r="R66" s="9"/>
    </row>
    <row r="67" spans="1:18" ht="15">
      <c r="A67" s="49" t="s">
        <v>46</v>
      </c>
      <c r="B67" s="211"/>
      <c r="C67" s="48"/>
      <c r="D67" s="211"/>
      <c r="E67" s="9"/>
      <c r="F67" s="77"/>
      <c r="G67" s="77"/>
      <c r="H67" s="9"/>
      <c r="I67" s="71"/>
      <c r="J67" s="9"/>
      <c r="K67" s="9"/>
      <c r="L67" s="9"/>
      <c r="M67" s="9"/>
      <c r="N67" s="9"/>
      <c r="O67" s="9"/>
      <c r="P67" s="9"/>
      <c r="Q67" s="9"/>
      <c r="R67" s="9"/>
    </row>
    <row r="68" spans="1:18" ht="15">
      <c r="A68" s="243"/>
      <c r="C68" s="48"/>
      <c r="D68" s="211"/>
      <c r="E68" s="9"/>
      <c r="F68" s="77"/>
      <c r="G68" s="77"/>
      <c r="H68" s="9"/>
      <c r="I68" s="71"/>
      <c r="J68" s="9"/>
      <c r="K68" s="9"/>
      <c r="L68" s="9"/>
      <c r="M68" s="9"/>
      <c r="N68" s="9"/>
      <c r="O68" s="9"/>
      <c r="P68" s="9"/>
      <c r="Q68" s="9"/>
      <c r="R68" s="9"/>
    </row>
    <row r="69" spans="1:15" s="2" customFormat="1" ht="15">
      <c r="A69" s="244"/>
      <c r="B69" s="230"/>
      <c r="C69" s="321"/>
      <c r="D69" s="230"/>
      <c r="E69" s="31"/>
      <c r="F69" s="235"/>
      <c r="G69" s="235"/>
      <c r="H69" s="31"/>
      <c r="I69" s="239"/>
      <c r="J69" s="31"/>
      <c r="K69" s="31"/>
      <c r="L69" s="31"/>
      <c r="M69" s="32"/>
      <c r="N69" s="32"/>
      <c r="O69" s="32"/>
    </row>
    <row r="70" spans="1:9" s="2" customFormat="1" ht="15">
      <c r="A70" s="245"/>
      <c r="B70" s="140"/>
      <c r="C70" s="322"/>
      <c r="D70" s="233"/>
      <c r="E70" s="33"/>
      <c r="F70" s="236"/>
      <c r="G70" s="236"/>
      <c r="H70" s="33"/>
      <c r="I70" s="240"/>
    </row>
    <row r="71" spans="1:14" ht="15">
      <c r="A71" s="540" t="s">
        <v>55</v>
      </c>
      <c r="B71" s="540"/>
      <c r="C71" s="540"/>
      <c r="D71" s="540"/>
      <c r="E71" s="540"/>
      <c r="F71" s="540"/>
      <c r="G71" s="540"/>
      <c r="H71" s="540"/>
      <c r="I71" s="540"/>
      <c r="J71" s="540"/>
      <c r="K71" s="540"/>
      <c r="L71" s="540"/>
      <c r="M71" s="540"/>
      <c r="N71" s="540"/>
    </row>
    <row r="72" spans="1:14" ht="15.75" thickBot="1">
      <c r="A72" s="246"/>
      <c r="B72" s="231"/>
      <c r="C72" s="249"/>
      <c r="D72" s="231"/>
      <c r="E72" s="35"/>
      <c r="F72" s="35"/>
      <c r="G72" s="35"/>
      <c r="H72" s="35"/>
      <c r="I72" s="231"/>
      <c r="J72" s="35"/>
      <c r="K72" s="35"/>
      <c r="L72" s="35"/>
      <c r="M72" s="35"/>
      <c r="N72" s="35"/>
    </row>
    <row r="73" spans="1:14" ht="32.25" customHeight="1" thickBot="1">
      <c r="A73" s="539" t="s">
        <v>56</v>
      </c>
      <c r="B73" s="539"/>
      <c r="C73" s="539"/>
      <c r="D73" s="234" t="s">
        <v>247</v>
      </c>
      <c r="E73" s="35"/>
      <c r="F73" s="35"/>
      <c r="G73" s="35"/>
      <c r="H73" s="35"/>
      <c r="I73" s="231"/>
      <c r="J73" s="35"/>
      <c r="K73" s="35"/>
      <c r="L73" s="35"/>
      <c r="M73" s="35"/>
      <c r="N73" s="35"/>
    </row>
    <row r="74" spans="1:14" ht="15">
      <c r="A74" s="161"/>
      <c r="B74" s="232"/>
      <c r="C74" s="72"/>
      <c r="D74" s="232"/>
      <c r="E74" s="35"/>
      <c r="F74" s="35"/>
      <c r="G74" s="35"/>
      <c r="H74" s="35"/>
      <c r="I74" s="231"/>
      <c r="J74" s="35"/>
      <c r="K74" s="35"/>
      <c r="L74" s="35"/>
      <c r="M74" s="35"/>
      <c r="N74" s="35"/>
    </row>
    <row r="75" ht="15.75" thickBot="1">
      <c r="A75" s="247"/>
    </row>
    <row r="76" spans="1:4" ht="36" customHeight="1">
      <c r="A76" s="194" t="s">
        <v>49</v>
      </c>
      <c r="B76" s="195" t="s">
        <v>50</v>
      </c>
      <c r="C76" s="195" t="s">
        <v>57</v>
      </c>
      <c r="D76" s="196" t="s">
        <v>52</v>
      </c>
    </row>
    <row r="77" spans="1:4" ht="45">
      <c r="A77" s="333" t="s">
        <v>581</v>
      </c>
      <c r="B77" s="218" t="s">
        <v>565</v>
      </c>
      <c r="C77" s="323" t="s">
        <v>660</v>
      </c>
      <c r="D77" s="334" t="s">
        <v>582</v>
      </c>
    </row>
    <row r="78" spans="1:4" ht="60.75" customHeight="1">
      <c r="A78" s="278" t="s">
        <v>587</v>
      </c>
      <c r="B78" s="218" t="s">
        <v>584</v>
      </c>
      <c r="C78" s="218" t="s">
        <v>662</v>
      </c>
      <c r="D78" s="334" t="s">
        <v>586</v>
      </c>
    </row>
    <row r="79" spans="1:5" ht="45.75" thickBot="1">
      <c r="A79" s="279" t="s">
        <v>588</v>
      </c>
      <c r="B79" s="329" t="s">
        <v>585</v>
      </c>
      <c r="C79" s="329" t="s">
        <v>662</v>
      </c>
      <c r="D79" s="335" t="s">
        <v>663</v>
      </c>
      <c r="E79" s="237"/>
    </row>
    <row r="80" spans="1:3" ht="15">
      <c r="A80" s="328"/>
      <c r="C80" s="328"/>
    </row>
    <row r="81" spans="1:3" ht="15">
      <c r="A81" s="328"/>
      <c r="C81" s="328"/>
    </row>
    <row r="82" spans="1:3" ht="15">
      <c r="A82" s="328"/>
      <c r="B82" s="140"/>
      <c r="C82" s="328"/>
    </row>
    <row r="83" spans="1:3" ht="15">
      <c r="A83" s="245"/>
      <c r="B83" s="140"/>
      <c r="C83" s="322"/>
    </row>
  </sheetData>
  <sheetProtection selectLockedCells="1" selectUnlockedCells="1"/>
  <mergeCells count="12">
    <mergeCell ref="A42:C42"/>
    <mergeCell ref="A52:L52"/>
    <mergeCell ref="A53:L53"/>
    <mergeCell ref="J54:L54"/>
    <mergeCell ref="A71:N71"/>
    <mergeCell ref="A73:C73"/>
    <mergeCell ref="A1:L1"/>
    <mergeCell ref="A3:L3"/>
    <mergeCell ref="A4:L4"/>
    <mergeCell ref="A6:L6"/>
    <mergeCell ref="J7:L7"/>
    <mergeCell ref="A40:N40"/>
  </mergeCells>
  <printOptions/>
  <pageMargins left="0.3937007874015748" right="0.3937007874015748" top="0.3937007874015748" bottom="0.3937007874015748" header="0.5118110236220472" footer="0.5118110236220472"/>
  <pageSetup fitToHeight="1" fitToWidth="1" horizontalDpi="600" verticalDpi="600" orientation="portrait" paperSize="8" scale="4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H86"/>
  <sheetViews>
    <sheetView zoomScalePageLayoutView="0" workbookViewId="0" topLeftCell="A28">
      <selection activeCell="M15" sqref="M15"/>
    </sheetView>
  </sheetViews>
  <sheetFormatPr defaultColWidth="9.140625" defaultRowHeight="12.75"/>
  <cols>
    <col min="1" max="1" width="22.00390625" style="1" customWidth="1"/>
    <col min="2" max="2" width="22.28125" style="1" customWidth="1"/>
    <col min="3" max="3" width="16.57421875" style="1" bestFit="1" customWidth="1"/>
    <col min="4" max="4" width="15.7109375" style="1" customWidth="1"/>
    <col min="5" max="5" width="18.28125" style="1" customWidth="1"/>
    <col min="6" max="29" width="15.7109375" style="1" customWidth="1"/>
    <col min="30" max="30" width="21.140625" style="1" customWidth="1"/>
    <col min="31" max="31" width="38.28125" style="1" customWidth="1"/>
    <col min="32" max="32" width="38.140625" style="1" customWidth="1"/>
    <col min="33" max="16384" width="9.140625" style="1" customWidth="1"/>
  </cols>
  <sheetData>
    <row r="1" spans="1:29" s="21" customFormat="1" ht="15">
      <c r="A1" s="534" t="s">
        <v>21</v>
      </c>
      <c r="B1" s="534"/>
      <c r="C1" s="534"/>
      <c r="D1" s="534"/>
      <c r="E1" s="534"/>
      <c r="F1" s="534"/>
      <c r="G1" s="534"/>
      <c r="H1" s="534"/>
      <c r="I1" s="534"/>
      <c r="J1" s="534"/>
      <c r="K1" s="534"/>
      <c r="L1" s="534"/>
      <c r="M1" s="42"/>
      <c r="N1" s="42"/>
      <c r="O1" s="42"/>
      <c r="P1" s="20"/>
      <c r="Q1" s="20"/>
      <c r="R1" s="9"/>
      <c r="V1" s="20"/>
      <c r="W1" s="20"/>
      <c r="X1" s="20"/>
      <c r="Y1" s="20"/>
      <c r="Z1" s="20"/>
      <c r="AA1" s="9"/>
      <c r="AB1" s="9"/>
      <c r="AC1" s="9"/>
    </row>
    <row r="2" spans="1:29" ht="15">
      <c r="A2" s="22"/>
      <c r="B2" s="9"/>
      <c r="C2" s="9"/>
      <c r="D2" s="9"/>
      <c r="E2" s="9"/>
      <c r="F2" s="9"/>
      <c r="G2" s="9"/>
      <c r="H2" s="9"/>
      <c r="I2" s="9"/>
      <c r="J2" s="9"/>
      <c r="K2" s="9"/>
      <c r="L2" s="9"/>
      <c r="M2" s="9"/>
      <c r="N2" s="9"/>
      <c r="O2" s="9"/>
      <c r="P2" s="9"/>
      <c r="Q2" s="9"/>
      <c r="R2" s="9"/>
      <c r="V2" s="9"/>
      <c r="W2" s="9"/>
      <c r="X2" s="9"/>
      <c r="Y2" s="9"/>
      <c r="AB2" s="9"/>
      <c r="AC2" s="9"/>
    </row>
    <row r="3" spans="1:29" s="21" customFormat="1" ht="15">
      <c r="A3" s="534" t="s">
        <v>58</v>
      </c>
      <c r="B3" s="534"/>
      <c r="C3" s="534"/>
      <c r="D3" s="534"/>
      <c r="E3" s="534"/>
      <c r="F3" s="534"/>
      <c r="G3" s="534"/>
      <c r="H3" s="534"/>
      <c r="I3" s="534"/>
      <c r="J3" s="534"/>
      <c r="K3" s="534"/>
      <c r="L3" s="534"/>
      <c r="M3" s="42"/>
      <c r="N3" s="42"/>
      <c r="O3" s="42"/>
      <c r="P3" s="20"/>
      <c r="Q3" s="20"/>
      <c r="R3" s="9"/>
      <c r="V3" s="20"/>
      <c r="W3" s="20"/>
      <c r="X3" s="20"/>
      <c r="Y3" s="20"/>
      <c r="AB3" s="9"/>
      <c r="AC3" s="9"/>
    </row>
    <row r="4" spans="1:34" ht="12.75" customHeight="1">
      <c r="A4" s="534" t="s">
        <v>59</v>
      </c>
      <c r="B4" s="534"/>
      <c r="C4" s="534"/>
      <c r="D4" s="534"/>
      <c r="E4" s="534"/>
      <c r="F4" s="534"/>
      <c r="G4" s="534"/>
      <c r="H4" s="534"/>
      <c r="I4" s="534"/>
      <c r="J4" s="534"/>
      <c r="K4" s="534"/>
      <c r="L4" s="534"/>
      <c r="M4" s="42"/>
      <c r="N4" s="42"/>
      <c r="O4" s="42"/>
      <c r="P4" s="9"/>
      <c r="Q4" s="9"/>
      <c r="R4" s="9"/>
      <c r="U4" s="9"/>
      <c r="V4" s="9"/>
      <c r="W4" s="9"/>
      <c r="X4" s="9"/>
      <c r="Y4" s="9"/>
      <c r="AB4" s="9"/>
      <c r="AC4" s="9"/>
      <c r="AH4" s="9"/>
    </row>
    <row r="5" spans="1:34" s="210" customFormat="1" ht="39" customHeight="1">
      <c r="A5" s="209"/>
      <c r="B5" s="541" t="s">
        <v>306</v>
      </c>
      <c r="C5" s="541"/>
      <c r="D5" s="541" t="s">
        <v>60</v>
      </c>
      <c r="E5" s="541"/>
      <c r="F5" s="541" t="s">
        <v>61</v>
      </c>
      <c r="G5" s="541"/>
      <c r="H5" s="541" t="s">
        <v>62</v>
      </c>
      <c r="I5" s="541"/>
      <c r="J5" s="541" t="s">
        <v>63</v>
      </c>
      <c r="K5" s="541"/>
      <c r="L5" s="541" t="s">
        <v>64</v>
      </c>
      <c r="M5" s="541"/>
      <c r="N5" s="541" t="s">
        <v>65</v>
      </c>
      <c r="O5" s="541"/>
      <c r="P5" s="541" t="s">
        <v>66</v>
      </c>
      <c r="Q5" s="541"/>
      <c r="R5" s="541" t="s">
        <v>67</v>
      </c>
      <c r="S5" s="541"/>
      <c r="T5" s="541" t="s">
        <v>68</v>
      </c>
      <c r="U5" s="541"/>
      <c r="V5" s="541" t="s">
        <v>69</v>
      </c>
      <c r="W5" s="541"/>
      <c r="X5" s="541" t="s">
        <v>70</v>
      </c>
      <c r="Y5" s="541"/>
      <c r="Z5" s="541" t="s">
        <v>71</v>
      </c>
      <c r="AA5" s="541"/>
      <c r="AB5" s="541" t="s">
        <v>72</v>
      </c>
      <c r="AC5" s="541"/>
      <c r="AH5" s="211"/>
    </row>
    <row r="6" spans="1:34" ht="30">
      <c r="A6" s="34" t="s">
        <v>73</v>
      </c>
      <c r="B6" s="207" t="s">
        <v>74</v>
      </c>
      <c r="C6" s="207" t="s">
        <v>75</v>
      </c>
      <c r="D6" s="207" t="s">
        <v>74</v>
      </c>
      <c r="E6" s="207" t="s">
        <v>75</v>
      </c>
      <c r="F6" s="207" t="s">
        <v>74</v>
      </c>
      <c r="G6" s="207" t="s">
        <v>75</v>
      </c>
      <c r="H6" s="207" t="s">
        <v>74</v>
      </c>
      <c r="I6" s="207" t="s">
        <v>75</v>
      </c>
      <c r="J6" s="207" t="s">
        <v>74</v>
      </c>
      <c r="K6" s="207" t="s">
        <v>75</v>
      </c>
      <c r="L6" s="207" t="s">
        <v>74</v>
      </c>
      <c r="M6" s="207" t="s">
        <v>75</v>
      </c>
      <c r="N6" s="207" t="s">
        <v>74</v>
      </c>
      <c r="O6" s="207" t="s">
        <v>75</v>
      </c>
      <c r="P6" s="207" t="s">
        <v>74</v>
      </c>
      <c r="Q6" s="207" t="s">
        <v>75</v>
      </c>
      <c r="R6" s="207" t="s">
        <v>74</v>
      </c>
      <c r="S6" s="207" t="s">
        <v>75</v>
      </c>
      <c r="T6" s="207" t="s">
        <v>74</v>
      </c>
      <c r="U6" s="207" t="s">
        <v>75</v>
      </c>
      <c r="V6" s="207" t="s">
        <v>74</v>
      </c>
      <c r="W6" s="207" t="s">
        <v>75</v>
      </c>
      <c r="X6" s="207" t="s">
        <v>74</v>
      </c>
      <c r="Y6" s="207" t="s">
        <v>75</v>
      </c>
      <c r="Z6" s="207" t="s">
        <v>74</v>
      </c>
      <c r="AA6" s="207" t="s">
        <v>75</v>
      </c>
      <c r="AB6" s="207" t="s">
        <v>74</v>
      </c>
      <c r="AC6" s="207" t="s">
        <v>75</v>
      </c>
      <c r="AH6" s="9"/>
    </row>
    <row r="7" spans="1:34" ht="15.75">
      <c r="A7" s="206" t="s">
        <v>76</v>
      </c>
      <c r="B7" s="213">
        <v>525</v>
      </c>
      <c r="C7" s="214"/>
      <c r="D7" s="213">
        <v>470</v>
      </c>
      <c r="E7" s="213"/>
      <c r="F7" s="213">
        <v>530</v>
      </c>
      <c r="G7" s="213"/>
      <c r="H7" s="213">
        <v>512</v>
      </c>
      <c r="I7" s="213"/>
      <c r="J7" s="213">
        <v>574</v>
      </c>
      <c r="K7" s="213"/>
      <c r="L7" s="213">
        <v>574</v>
      </c>
      <c r="M7" s="213"/>
      <c r="N7" s="213">
        <v>492</v>
      </c>
      <c r="O7" s="151"/>
      <c r="P7" s="215">
        <v>278</v>
      </c>
      <c r="Q7" s="216"/>
      <c r="R7" s="216">
        <v>420</v>
      </c>
      <c r="S7" s="216"/>
      <c r="T7" s="216">
        <v>740</v>
      </c>
      <c r="U7" s="216"/>
      <c r="V7" s="216">
        <v>440</v>
      </c>
      <c r="W7" s="216"/>
      <c r="X7" s="216">
        <v>522</v>
      </c>
      <c r="Y7" s="216"/>
      <c r="Z7" s="216">
        <f>SUM(B7:X7)</f>
        <v>6077</v>
      </c>
      <c r="AA7" s="212"/>
      <c r="AB7" s="217">
        <f>Z7/365</f>
        <v>16.649315068493152</v>
      </c>
      <c r="AC7" s="212"/>
      <c r="AH7" s="9"/>
    </row>
    <row r="8" spans="1:34" ht="15">
      <c r="A8" s="206" t="s">
        <v>332</v>
      </c>
      <c r="B8" s="215"/>
      <c r="C8" s="215">
        <v>309</v>
      </c>
      <c r="D8" s="215"/>
      <c r="E8" s="215">
        <v>1827</v>
      </c>
      <c r="F8" s="215"/>
      <c r="G8" s="215">
        <v>1810</v>
      </c>
      <c r="H8" s="215"/>
      <c r="I8" s="215">
        <v>1184</v>
      </c>
      <c r="J8" s="215"/>
      <c r="K8" s="215">
        <v>1352</v>
      </c>
      <c r="L8" s="215"/>
      <c r="M8" s="215">
        <v>2581</v>
      </c>
      <c r="N8" s="215"/>
      <c r="O8" s="215">
        <v>7403</v>
      </c>
      <c r="P8" s="216"/>
      <c r="Q8" s="216">
        <v>3350</v>
      </c>
      <c r="R8" s="216"/>
      <c r="S8" s="216">
        <v>8276</v>
      </c>
      <c r="T8" s="216"/>
      <c r="U8" s="216">
        <v>3656</v>
      </c>
      <c r="V8" s="216"/>
      <c r="W8" s="216">
        <v>2098</v>
      </c>
      <c r="X8" s="216"/>
      <c r="Y8" s="216">
        <v>1255</v>
      </c>
      <c r="AA8" s="216">
        <f>SUM(B8:Y8)</f>
        <v>35101</v>
      </c>
      <c r="AB8" s="208"/>
      <c r="AC8" s="217">
        <f>AA8/365</f>
        <v>96.16712328767123</v>
      </c>
      <c r="AH8" s="9"/>
    </row>
    <row r="9" spans="1:34" ht="15">
      <c r="A9" s="206" t="s">
        <v>77</v>
      </c>
      <c r="B9" s="151"/>
      <c r="C9" s="151"/>
      <c r="D9" s="151"/>
      <c r="E9" s="151"/>
      <c r="F9" s="151"/>
      <c r="G9" s="151"/>
      <c r="H9" s="151"/>
      <c r="I9" s="151"/>
      <c r="J9" s="151"/>
      <c r="K9" s="151"/>
      <c r="L9" s="151"/>
      <c r="M9" s="151"/>
      <c r="N9" s="151"/>
      <c r="O9" s="151"/>
      <c r="P9" s="214"/>
      <c r="Q9" s="214"/>
      <c r="R9" s="214"/>
      <c r="S9" s="214"/>
      <c r="T9" s="214"/>
      <c r="U9" s="214"/>
      <c r="V9" s="214"/>
      <c r="W9" s="214"/>
      <c r="X9" s="214"/>
      <c r="Y9" s="214"/>
      <c r="Z9" s="214"/>
      <c r="AA9" s="208"/>
      <c r="AB9" s="208"/>
      <c r="AC9" s="208"/>
      <c r="AH9" s="9"/>
    </row>
    <row r="10" spans="1:34" ht="15">
      <c r="A10" s="206" t="s">
        <v>78</v>
      </c>
      <c r="B10" s="151"/>
      <c r="C10" s="151"/>
      <c r="D10" s="151"/>
      <c r="E10" s="151"/>
      <c r="F10" s="151"/>
      <c r="G10" s="151"/>
      <c r="H10" s="151"/>
      <c r="I10" s="151"/>
      <c r="J10" s="151"/>
      <c r="K10" s="151"/>
      <c r="L10" s="151"/>
      <c r="M10" s="151"/>
      <c r="N10" s="151"/>
      <c r="O10" s="151"/>
      <c r="P10" s="214"/>
      <c r="Q10" s="214"/>
      <c r="R10" s="214"/>
      <c r="S10" s="214"/>
      <c r="T10" s="214"/>
      <c r="U10" s="214"/>
      <c r="V10" s="214"/>
      <c r="W10" s="214"/>
      <c r="X10" s="214"/>
      <c r="Y10" s="214"/>
      <c r="Z10" s="214"/>
      <c r="AA10" s="208"/>
      <c r="AB10" s="208"/>
      <c r="AC10" s="208"/>
      <c r="AH10" s="9"/>
    </row>
    <row r="11" spans="1:34" ht="15">
      <c r="A11" s="206" t="s">
        <v>79</v>
      </c>
      <c r="B11" s="151"/>
      <c r="C11" s="151"/>
      <c r="D11" s="151"/>
      <c r="E11" s="151"/>
      <c r="F11" s="151"/>
      <c r="G11" s="151"/>
      <c r="H11" s="151"/>
      <c r="I11" s="151"/>
      <c r="J11" s="151"/>
      <c r="K11" s="151"/>
      <c r="L11" s="151"/>
      <c r="M11" s="151"/>
      <c r="N11" s="151"/>
      <c r="O11" s="151"/>
      <c r="P11" s="214"/>
      <c r="Q11" s="214"/>
      <c r="R11" s="214"/>
      <c r="S11" s="214"/>
      <c r="T11" s="214"/>
      <c r="U11" s="214"/>
      <c r="V11" s="214"/>
      <c r="W11" s="214"/>
      <c r="X11" s="214"/>
      <c r="Y11" s="214"/>
      <c r="Z11" s="214"/>
      <c r="AA11" s="208"/>
      <c r="AB11" s="208"/>
      <c r="AC11" s="208"/>
      <c r="AH11" s="9"/>
    </row>
    <row r="12" spans="1:34" ht="15">
      <c r="A12" s="206" t="s">
        <v>80</v>
      </c>
      <c r="B12" s="151"/>
      <c r="C12" s="151"/>
      <c r="D12" s="151"/>
      <c r="E12" s="151"/>
      <c r="F12" s="151"/>
      <c r="G12" s="151"/>
      <c r="H12" s="151"/>
      <c r="I12" s="151"/>
      <c r="J12" s="151"/>
      <c r="K12" s="151"/>
      <c r="L12" s="151"/>
      <c r="M12" s="151"/>
      <c r="N12" s="151"/>
      <c r="O12" s="151"/>
      <c r="P12" s="214"/>
      <c r="Q12" s="214"/>
      <c r="R12" s="214"/>
      <c r="S12" s="214"/>
      <c r="T12" s="214"/>
      <c r="U12" s="214"/>
      <c r="V12" s="214"/>
      <c r="W12" s="214"/>
      <c r="X12" s="214"/>
      <c r="Y12" s="214"/>
      <c r="Z12" s="214"/>
      <c r="AA12" s="208"/>
      <c r="AB12" s="208"/>
      <c r="AC12" s="208"/>
      <c r="AH12" s="9"/>
    </row>
    <row r="13" spans="2:34" ht="15">
      <c r="B13" s="42"/>
      <c r="C13" s="42"/>
      <c r="D13" s="42"/>
      <c r="E13" s="42"/>
      <c r="F13" s="42"/>
      <c r="G13" s="42"/>
      <c r="H13" s="42"/>
      <c r="J13" s="42"/>
      <c r="K13" s="42"/>
      <c r="L13" s="42"/>
      <c r="M13" s="42"/>
      <c r="N13" s="42"/>
      <c r="O13" s="42"/>
      <c r="P13" s="9"/>
      <c r="Q13" s="9"/>
      <c r="R13" s="9"/>
      <c r="U13" s="9"/>
      <c r="V13" s="9"/>
      <c r="W13" s="9"/>
      <c r="X13" s="9"/>
      <c r="Y13" s="9"/>
      <c r="AB13" s="9"/>
      <c r="AC13" s="9"/>
      <c r="AH13" s="9"/>
    </row>
    <row r="14" spans="1:34" ht="15">
      <c r="A14" s="1" t="s">
        <v>81</v>
      </c>
      <c r="B14" s="42"/>
      <c r="C14" s="42"/>
      <c r="D14" s="42"/>
      <c r="E14" s="42"/>
      <c r="F14" s="42"/>
      <c r="G14" s="42"/>
      <c r="H14" s="42"/>
      <c r="J14" s="42"/>
      <c r="K14" s="42"/>
      <c r="L14" s="42"/>
      <c r="M14" s="42"/>
      <c r="N14" s="42"/>
      <c r="O14" s="42"/>
      <c r="P14" s="9"/>
      <c r="Q14" s="9"/>
      <c r="R14" s="9"/>
      <c r="U14" s="9"/>
      <c r="V14" s="9"/>
      <c r="W14" s="9"/>
      <c r="X14" s="9"/>
      <c r="Y14" s="9"/>
      <c r="AB14" s="9"/>
      <c r="AC14" s="9"/>
      <c r="AH14" s="9"/>
    </row>
    <row r="15" spans="2:34" ht="15">
      <c r="B15" s="42"/>
      <c r="C15" s="42"/>
      <c r="D15" s="42"/>
      <c r="E15" s="42"/>
      <c r="F15" s="42"/>
      <c r="G15" s="42"/>
      <c r="H15" s="42"/>
      <c r="J15" s="42"/>
      <c r="K15" s="42"/>
      <c r="L15" s="42"/>
      <c r="M15" s="42"/>
      <c r="N15" s="42"/>
      <c r="O15" s="42"/>
      <c r="P15" s="9"/>
      <c r="Q15" s="9"/>
      <c r="R15" s="9"/>
      <c r="U15" s="9"/>
      <c r="V15" s="9"/>
      <c r="W15" s="9"/>
      <c r="X15" s="9"/>
      <c r="Y15" s="9"/>
      <c r="AB15" s="9"/>
      <c r="AC15" s="9"/>
      <c r="AH15" s="9"/>
    </row>
    <row r="16" spans="2:34" ht="15">
      <c r="B16" s="42"/>
      <c r="C16" s="42"/>
      <c r="D16" s="42"/>
      <c r="E16" s="42"/>
      <c r="F16" s="42"/>
      <c r="G16" s="42"/>
      <c r="H16" s="42"/>
      <c r="J16" s="42"/>
      <c r="K16" s="42"/>
      <c r="L16" s="42"/>
      <c r="M16" s="42"/>
      <c r="N16" s="42"/>
      <c r="O16" s="42"/>
      <c r="P16" s="9"/>
      <c r="Q16" s="9"/>
      <c r="R16" s="9"/>
      <c r="U16" s="9"/>
      <c r="V16" s="9"/>
      <c r="W16" s="9"/>
      <c r="X16" s="9"/>
      <c r="Y16" s="9"/>
      <c r="AB16" s="9"/>
      <c r="AC16" s="9"/>
      <c r="AH16" s="9"/>
    </row>
    <row r="17" spans="2:34" ht="15">
      <c r="B17" s="42"/>
      <c r="C17" s="42"/>
      <c r="D17" s="42"/>
      <c r="E17" s="42"/>
      <c r="F17" s="42"/>
      <c r="G17" s="42"/>
      <c r="H17" s="42"/>
      <c r="J17" s="42"/>
      <c r="K17" s="42"/>
      <c r="L17" s="42"/>
      <c r="M17" s="42"/>
      <c r="N17" s="42"/>
      <c r="O17" s="42"/>
      <c r="P17" s="9"/>
      <c r="Q17" s="9"/>
      <c r="R17" s="9"/>
      <c r="U17" s="9"/>
      <c r="V17" s="9"/>
      <c r="W17" s="9"/>
      <c r="X17" s="9"/>
      <c r="Y17" s="9"/>
      <c r="AB17" s="9"/>
      <c r="AC17" s="9"/>
      <c r="AH17" s="9"/>
    </row>
    <row r="18" spans="1:34" ht="15">
      <c r="A18" s="534" t="s">
        <v>82</v>
      </c>
      <c r="B18" s="534"/>
      <c r="C18" s="534"/>
      <c r="D18" s="534"/>
      <c r="E18" s="534"/>
      <c r="F18" s="534"/>
      <c r="G18" s="534"/>
      <c r="H18" s="534"/>
      <c r="I18" s="534"/>
      <c r="J18" s="42"/>
      <c r="K18" s="42"/>
      <c r="L18" s="42"/>
      <c r="M18" s="42"/>
      <c r="N18" s="42"/>
      <c r="O18" s="42"/>
      <c r="P18" s="9"/>
      <c r="Q18" s="9"/>
      <c r="R18" s="9"/>
      <c r="S18" s="9"/>
      <c r="T18" s="9"/>
      <c r="U18" s="9"/>
      <c r="V18" s="9"/>
      <c r="W18" s="9"/>
      <c r="X18" s="9"/>
      <c r="Y18" s="9"/>
      <c r="Z18" s="9"/>
      <c r="AA18" s="9"/>
      <c r="AB18" s="9"/>
      <c r="AC18" s="9"/>
      <c r="AD18" s="9"/>
      <c r="AE18" s="9"/>
      <c r="AF18" s="9"/>
      <c r="AG18" s="9"/>
      <c r="AH18" s="9"/>
    </row>
    <row r="19" spans="1:34" ht="15">
      <c r="A19" s="534" t="s">
        <v>83</v>
      </c>
      <c r="B19" s="534"/>
      <c r="C19" s="534"/>
      <c r="D19" s="534"/>
      <c r="E19" s="534"/>
      <c r="F19" s="534"/>
      <c r="G19" s="534"/>
      <c r="H19" s="534"/>
      <c r="I19" s="534"/>
      <c r="J19" s="42"/>
      <c r="K19" s="42"/>
      <c r="L19" s="42"/>
      <c r="M19" s="42"/>
      <c r="N19" s="42"/>
      <c r="O19" s="42"/>
      <c r="P19" s="9"/>
      <c r="Q19" s="9"/>
      <c r="R19" s="9"/>
      <c r="S19" s="9"/>
      <c r="T19" s="9"/>
      <c r="U19" s="9"/>
      <c r="V19" s="9"/>
      <c r="W19" s="9"/>
      <c r="X19" s="9"/>
      <c r="Y19" s="9"/>
      <c r="Z19" s="9"/>
      <c r="AA19" s="9"/>
      <c r="AB19" s="9"/>
      <c r="AC19" s="9"/>
      <c r="AD19" s="9"/>
      <c r="AE19" s="9"/>
      <c r="AF19" s="9"/>
      <c r="AG19" s="9"/>
      <c r="AH19" s="9"/>
    </row>
    <row r="20" spans="1:34" ht="15">
      <c r="A20" s="20"/>
      <c r="B20" s="42"/>
      <c r="C20" s="42"/>
      <c r="D20" s="42"/>
      <c r="E20" s="42"/>
      <c r="F20" s="42"/>
      <c r="G20" s="42"/>
      <c r="H20" s="42"/>
      <c r="I20" s="42"/>
      <c r="J20" s="42"/>
      <c r="K20" s="42"/>
      <c r="L20" s="42"/>
      <c r="M20" s="42"/>
      <c r="N20" s="42"/>
      <c r="O20" s="42"/>
      <c r="P20" s="9"/>
      <c r="Q20" s="9"/>
      <c r="R20" s="9"/>
      <c r="S20" s="9"/>
      <c r="T20" s="9"/>
      <c r="U20" s="9"/>
      <c r="V20" s="9"/>
      <c r="W20" s="9"/>
      <c r="X20" s="9"/>
      <c r="Y20" s="9"/>
      <c r="Z20" s="9"/>
      <c r="AA20" s="9"/>
      <c r="AB20" s="9"/>
      <c r="AC20" s="9"/>
      <c r="AD20" s="9"/>
      <c r="AE20" s="9"/>
      <c r="AF20" s="9"/>
      <c r="AG20" s="9"/>
      <c r="AH20" s="9"/>
    </row>
    <row r="21" spans="1:34" ht="15">
      <c r="A21" s="20" t="s">
        <v>84</v>
      </c>
      <c r="B21" s="42"/>
      <c r="C21" s="42">
        <v>2019</v>
      </c>
      <c r="D21" s="42"/>
      <c r="E21" s="42"/>
      <c r="F21" s="42"/>
      <c r="G21" s="42"/>
      <c r="H21" s="42"/>
      <c r="I21" s="42"/>
      <c r="J21" s="42"/>
      <c r="K21" s="42"/>
      <c r="L21" s="42"/>
      <c r="M21" s="42"/>
      <c r="N21" s="42"/>
      <c r="O21" s="42"/>
      <c r="P21" s="9"/>
      <c r="Q21" s="9"/>
      <c r="R21" s="9"/>
      <c r="S21" s="9"/>
      <c r="T21" s="9"/>
      <c r="U21" s="9"/>
      <c r="V21" s="9"/>
      <c r="W21" s="9"/>
      <c r="X21" s="9"/>
      <c r="Y21" s="9"/>
      <c r="Z21" s="9"/>
      <c r="AA21" s="9"/>
      <c r="AB21" s="9"/>
      <c r="AC21" s="9"/>
      <c r="AD21" s="9"/>
      <c r="AE21" s="9"/>
      <c r="AF21" s="9"/>
      <c r="AG21" s="9"/>
      <c r="AH21" s="9"/>
    </row>
    <row r="22" spans="1:34" ht="15">
      <c r="A22" s="20"/>
      <c r="B22" s="42"/>
      <c r="C22" s="42"/>
      <c r="D22" s="42"/>
      <c r="E22" s="42"/>
      <c r="F22" s="42"/>
      <c r="G22" s="42"/>
      <c r="H22" s="42"/>
      <c r="I22" s="42"/>
      <c r="J22" s="42"/>
      <c r="K22" s="42"/>
      <c r="L22" s="42"/>
      <c r="M22" s="42"/>
      <c r="N22" s="42"/>
      <c r="O22" s="42"/>
      <c r="P22" s="9"/>
      <c r="Q22" s="9"/>
      <c r="R22" s="9"/>
      <c r="S22" s="9"/>
      <c r="T22" s="9"/>
      <c r="U22" s="9"/>
      <c r="V22" s="9"/>
      <c r="W22" s="9"/>
      <c r="X22" s="9"/>
      <c r="Y22" s="9"/>
      <c r="Z22" s="9"/>
      <c r="AA22" s="9"/>
      <c r="AB22" s="9"/>
      <c r="AC22" s="9"/>
      <c r="AD22" s="9"/>
      <c r="AE22" s="9"/>
      <c r="AF22" s="9"/>
      <c r="AG22" s="9"/>
      <c r="AH22" s="9"/>
    </row>
    <row r="23" spans="1:34" ht="12.75" customHeight="1">
      <c r="A23" s="20" t="s">
        <v>85</v>
      </c>
      <c r="B23" s="42"/>
      <c r="C23" s="42"/>
      <c r="D23" s="548" t="s">
        <v>86</v>
      </c>
      <c r="E23" s="548"/>
      <c r="F23" s="548"/>
      <c r="G23" s="548" t="s">
        <v>87</v>
      </c>
      <c r="H23" s="548"/>
      <c r="I23" s="548"/>
      <c r="J23" s="42"/>
      <c r="K23" s="42"/>
      <c r="L23" s="42"/>
      <c r="M23" s="42"/>
      <c r="N23" s="42"/>
      <c r="O23" s="42"/>
      <c r="P23" s="9"/>
      <c r="Q23" s="9"/>
      <c r="R23" s="9"/>
      <c r="S23" s="9"/>
      <c r="T23" s="9"/>
      <c r="U23" s="9"/>
      <c r="V23" s="9"/>
      <c r="W23" s="9"/>
      <c r="X23" s="9"/>
      <c r="Y23" s="9"/>
      <c r="Z23" s="9"/>
      <c r="AA23" s="9"/>
      <c r="AB23" s="9"/>
      <c r="AC23" s="9"/>
      <c r="AD23" s="9"/>
      <c r="AE23" s="9"/>
      <c r="AF23" s="9"/>
      <c r="AG23" s="9"/>
      <c r="AH23" s="9"/>
    </row>
    <row r="24" spans="1:34" s="4" customFormat="1" ht="75">
      <c r="A24" s="44" t="s">
        <v>88</v>
      </c>
      <c r="B24" s="44" t="s">
        <v>89</v>
      </c>
      <c r="C24" s="44" t="s">
        <v>376</v>
      </c>
      <c r="D24" s="44" t="s">
        <v>90</v>
      </c>
      <c r="E24" s="44" t="s">
        <v>91</v>
      </c>
      <c r="F24" s="44" t="s">
        <v>92</v>
      </c>
      <c r="G24" s="44" t="s">
        <v>93</v>
      </c>
      <c r="H24" s="44" t="s">
        <v>94</v>
      </c>
      <c r="I24" s="44" t="s">
        <v>92</v>
      </c>
      <c r="J24" s="45"/>
      <c r="K24" s="45"/>
      <c r="L24" s="45"/>
      <c r="M24" s="45"/>
      <c r="N24" s="45"/>
      <c r="O24" s="45"/>
      <c r="P24" s="39"/>
      <c r="Q24" s="39"/>
      <c r="R24" s="39"/>
      <c r="S24" s="39"/>
      <c r="T24" s="39"/>
      <c r="U24" s="39"/>
      <c r="V24" s="39"/>
      <c r="W24" s="39"/>
      <c r="X24" s="39"/>
      <c r="Y24" s="39"/>
      <c r="Z24" s="39"/>
      <c r="AA24" s="39"/>
      <c r="AB24" s="39"/>
      <c r="AC24" s="39"/>
      <c r="AD24" s="39"/>
      <c r="AE24" s="39"/>
      <c r="AF24" s="39"/>
      <c r="AG24" s="39"/>
      <c r="AH24" s="39"/>
    </row>
    <row r="25" spans="1:34" ht="15">
      <c r="A25" s="43" t="s">
        <v>333</v>
      </c>
      <c r="B25" s="46" t="s">
        <v>334</v>
      </c>
      <c r="C25" s="50" t="s">
        <v>241</v>
      </c>
      <c r="D25" s="62" t="s">
        <v>241</v>
      </c>
      <c r="E25" s="62" t="s">
        <v>241</v>
      </c>
      <c r="F25" s="62" t="s">
        <v>241</v>
      </c>
      <c r="G25" s="544">
        <v>1800</v>
      </c>
      <c r="H25" s="62" t="s">
        <v>241</v>
      </c>
      <c r="I25" s="62" t="s">
        <v>241</v>
      </c>
      <c r="J25" s="42"/>
      <c r="K25" s="42"/>
      <c r="L25" s="42"/>
      <c r="M25" s="42"/>
      <c r="N25" s="42"/>
      <c r="O25" s="42"/>
      <c r="P25" s="9"/>
      <c r="Q25" s="9"/>
      <c r="R25" s="9"/>
      <c r="S25" s="9"/>
      <c r="T25" s="9"/>
      <c r="U25" s="9"/>
      <c r="V25" s="9"/>
      <c r="W25" s="9"/>
      <c r="X25" s="9"/>
      <c r="Y25" s="9"/>
      <c r="Z25" s="9"/>
      <c r="AA25" s="9"/>
      <c r="AB25" s="9"/>
      <c r="AC25" s="9"/>
      <c r="AD25" s="9"/>
      <c r="AE25" s="9"/>
      <c r="AF25" s="9"/>
      <c r="AG25" s="9"/>
      <c r="AH25" s="9"/>
    </row>
    <row r="26" spans="1:34" ht="45">
      <c r="A26" s="43" t="s">
        <v>333</v>
      </c>
      <c r="B26" s="218" t="s">
        <v>375</v>
      </c>
      <c r="C26" s="218" t="s">
        <v>371</v>
      </c>
      <c r="D26" s="62">
        <v>2037</v>
      </c>
      <c r="E26" s="62"/>
      <c r="F26" s="62"/>
      <c r="G26" s="545"/>
      <c r="H26" s="62"/>
      <c r="I26" s="62"/>
      <c r="J26" s="42"/>
      <c r="K26" s="42"/>
      <c r="L26" s="42"/>
      <c r="M26" s="42"/>
      <c r="N26" s="42"/>
      <c r="O26" s="42"/>
      <c r="P26" s="9"/>
      <c r="Q26" s="9"/>
      <c r="R26" s="9"/>
      <c r="S26" s="9"/>
      <c r="T26" s="9"/>
      <c r="U26" s="9"/>
      <c r="V26" s="9"/>
      <c r="W26" s="9"/>
      <c r="X26" s="9"/>
      <c r="Y26" s="9"/>
      <c r="Z26" s="9"/>
      <c r="AA26" s="9"/>
      <c r="AB26" s="9"/>
      <c r="AC26" s="9"/>
      <c r="AD26" s="9"/>
      <c r="AE26" s="9"/>
      <c r="AF26" s="9"/>
      <c r="AG26" s="9"/>
      <c r="AH26" s="9"/>
    </row>
    <row r="27" spans="1:34" ht="30">
      <c r="A27" s="43" t="s">
        <v>336</v>
      </c>
      <c r="B27" s="46" t="s">
        <v>335</v>
      </c>
      <c r="C27" s="218" t="s">
        <v>372</v>
      </c>
      <c r="D27" s="62">
        <v>8837</v>
      </c>
      <c r="E27" s="62" t="s">
        <v>241</v>
      </c>
      <c r="F27" s="62" t="s">
        <v>241</v>
      </c>
      <c r="G27" s="62">
        <v>321</v>
      </c>
      <c r="H27" s="62" t="s">
        <v>241</v>
      </c>
      <c r="I27" s="62" t="s">
        <v>241</v>
      </c>
      <c r="J27" s="42"/>
      <c r="K27" s="42"/>
      <c r="L27" s="42"/>
      <c r="M27" s="42"/>
      <c r="N27" s="42"/>
      <c r="O27" s="42"/>
      <c r="P27" s="9"/>
      <c r="Q27" s="9"/>
      <c r="R27" s="9"/>
      <c r="S27" s="9"/>
      <c r="T27" s="9"/>
      <c r="U27" s="9"/>
      <c r="V27" s="9"/>
      <c r="W27" s="9"/>
      <c r="X27" s="9"/>
      <c r="Y27" s="9"/>
      <c r="Z27" s="9"/>
      <c r="AA27" s="9"/>
      <c r="AB27" s="9"/>
      <c r="AC27" s="9"/>
      <c r="AD27" s="9"/>
      <c r="AE27" s="9"/>
      <c r="AF27" s="9"/>
      <c r="AG27" s="9"/>
      <c r="AH27" s="9"/>
    </row>
    <row r="28" spans="1:34" ht="30">
      <c r="A28" s="43" t="s">
        <v>337</v>
      </c>
      <c r="B28" s="218" t="s">
        <v>338</v>
      </c>
      <c r="C28" s="218" t="s">
        <v>373</v>
      </c>
      <c r="D28" s="62">
        <v>11240</v>
      </c>
      <c r="E28" s="62" t="s">
        <v>241</v>
      </c>
      <c r="F28" s="62" t="s">
        <v>241</v>
      </c>
      <c r="G28" s="62">
        <v>400</v>
      </c>
      <c r="H28" s="62" t="s">
        <v>241</v>
      </c>
      <c r="I28" s="62" t="s">
        <v>241</v>
      </c>
      <c r="J28" s="42"/>
      <c r="K28" s="42"/>
      <c r="L28" s="42"/>
      <c r="M28" s="42"/>
      <c r="N28" s="42"/>
      <c r="O28" s="42"/>
      <c r="P28" s="9"/>
      <c r="Q28" s="9"/>
      <c r="R28" s="9"/>
      <c r="S28" s="9"/>
      <c r="T28" s="9"/>
      <c r="U28" s="9"/>
      <c r="V28" s="9"/>
      <c r="W28" s="9"/>
      <c r="X28" s="9"/>
      <c r="Y28" s="9"/>
      <c r="Z28" s="9"/>
      <c r="AA28" s="9"/>
      <c r="AB28" s="9"/>
      <c r="AC28" s="9"/>
      <c r="AD28" s="9"/>
      <c r="AE28" s="9"/>
      <c r="AF28" s="9"/>
      <c r="AG28" s="9"/>
      <c r="AH28" s="9"/>
    </row>
    <row r="29" spans="1:34" ht="30">
      <c r="A29" s="43" t="s">
        <v>336</v>
      </c>
      <c r="B29" s="218" t="s">
        <v>341</v>
      </c>
      <c r="C29" s="218" t="s">
        <v>374</v>
      </c>
      <c r="D29" s="62">
        <v>186</v>
      </c>
      <c r="E29" s="62" t="s">
        <v>241</v>
      </c>
      <c r="F29" s="62" t="s">
        <v>241</v>
      </c>
      <c r="G29" s="62">
        <v>96</v>
      </c>
      <c r="H29" s="62" t="s">
        <v>241</v>
      </c>
      <c r="I29" s="62" t="s">
        <v>241</v>
      </c>
      <c r="J29" s="42"/>
      <c r="K29" s="42"/>
      <c r="L29" s="42"/>
      <c r="M29" s="42"/>
      <c r="N29" s="42"/>
      <c r="O29" s="42"/>
      <c r="P29" s="9"/>
      <c r="Q29" s="9"/>
      <c r="R29" s="9"/>
      <c r="S29" s="9"/>
      <c r="T29" s="9"/>
      <c r="U29" s="9"/>
      <c r="V29" s="9"/>
      <c r="W29" s="9"/>
      <c r="X29" s="9"/>
      <c r="Y29" s="9"/>
      <c r="Z29" s="9"/>
      <c r="AA29" s="9"/>
      <c r="AB29" s="9"/>
      <c r="AC29" s="9"/>
      <c r="AD29" s="9"/>
      <c r="AE29" s="9"/>
      <c r="AF29" s="9"/>
      <c r="AG29" s="9"/>
      <c r="AH29" s="9"/>
    </row>
    <row r="30" spans="1:34" ht="15">
      <c r="A30" s="43" t="s">
        <v>339</v>
      </c>
      <c r="B30" s="46" t="s">
        <v>342</v>
      </c>
      <c r="C30" s="46" t="s">
        <v>241</v>
      </c>
      <c r="D30" s="46" t="s">
        <v>241</v>
      </c>
      <c r="E30" s="62" t="s">
        <v>241</v>
      </c>
      <c r="F30" s="62" t="s">
        <v>241</v>
      </c>
      <c r="G30" s="62">
        <v>90</v>
      </c>
      <c r="H30" s="62" t="s">
        <v>241</v>
      </c>
      <c r="I30" s="62" t="s">
        <v>241</v>
      </c>
      <c r="J30" s="42"/>
      <c r="K30" s="42"/>
      <c r="L30" s="42"/>
      <c r="M30" s="42"/>
      <c r="N30" s="42"/>
      <c r="O30" s="42"/>
      <c r="P30" s="9"/>
      <c r="Q30" s="9"/>
      <c r="R30" s="9"/>
      <c r="S30" s="9"/>
      <c r="T30" s="9"/>
      <c r="U30" s="9"/>
      <c r="V30" s="9"/>
      <c r="W30" s="9"/>
      <c r="X30" s="9"/>
      <c r="Y30" s="9"/>
      <c r="Z30" s="9"/>
      <c r="AA30" s="9"/>
      <c r="AB30" s="9"/>
      <c r="AC30" s="9"/>
      <c r="AD30" s="9"/>
      <c r="AE30" s="9"/>
      <c r="AF30" s="9"/>
      <c r="AG30" s="9"/>
      <c r="AH30" s="9"/>
    </row>
    <row r="31" spans="1:34" ht="15">
      <c r="A31" s="43" t="s">
        <v>340</v>
      </c>
      <c r="B31" s="46" t="s">
        <v>342</v>
      </c>
      <c r="C31" s="46" t="s">
        <v>241</v>
      </c>
      <c r="D31" s="46" t="s">
        <v>241</v>
      </c>
      <c r="E31" s="62" t="s">
        <v>241</v>
      </c>
      <c r="F31" s="62" t="s">
        <v>241</v>
      </c>
      <c r="G31" s="62">
        <v>450</v>
      </c>
      <c r="H31" s="62" t="s">
        <v>241</v>
      </c>
      <c r="I31" s="62" t="s">
        <v>241</v>
      </c>
      <c r="J31" s="42"/>
      <c r="K31" s="42"/>
      <c r="L31" s="42"/>
      <c r="M31" s="42"/>
      <c r="N31" s="42"/>
      <c r="O31" s="42"/>
      <c r="P31" s="9"/>
      <c r="Q31" s="9"/>
      <c r="R31" s="9"/>
      <c r="S31" s="9"/>
      <c r="T31" s="9"/>
      <c r="U31" s="9"/>
      <c r="V31" s="9"/>
      <c r="W31" s="9"/>
      <c r="X31" s="9"/>
      <c r="Y31" s="9"/>
      <c r="Z31" s="9"/>
      <c r="AA31" s="9"/>
      <c r="AB31" s="9"/>
      <c r="AC31" s="9"/>
      <c r="AD31" s="9"/>
      <c r="AE31" s="9"/>
      <c r="AF31" s="9"/>
      <c r="AG31" s="9"/>
      <c r="AH31" s="9"/>
    </row>
    <row r="32" spans="1:34" ht="60">
      <c r="A32" s="43" t="s">
        <v>377</v>
      </c>
      <c r="B32" s="218" t="s">
        <v>378</v>
      </c>
      <c r="C32" s="46" t="s">
        <v>379</v>
      </c>
      <c r="D32" s="46">
        <v>1336</v>
      </c>
      <c r="E32" s="62"/>
      <c r="F32" s="62"/>
      <c r="G32" s="62"/>
      <c r="H32" s="62"/>
      <c r="I32" s="62"/>
      <c r="J32" s="42"/>
      <c r="K32" s="42"/>
      <c r="L32" s="42"/>
      <c r="M32" s="42"/>
      <c r="N32" s="42"/>
      <c r="O32" s="42"/>
      <c r="P32" s="9"/>
      <c r="Q32" s="9"/>
      <c r="R32" s="9"/>
      <c r="S32" s="9"/>
      <c r="T32" s="9"/>
      <c r="U32" s="9"/>
      <c r="V32" s="9"/>
      <c r="W32" s="9"/>
      <c r="X32" s="9"/>
      <c r="Y32" s="9"/>
      <c r="Z32" s="9"/>
      <c r="AA32" s="9"/>
      <c r="AB32" s="9"/>
      <c r="AC32" s="9"/>
      <c r="AD32" s="9"/>
      <c r="AE32" s="9"/>
      <c r="AF32" s="9"/>
      <c r="AG32" s="9"/>
      <c r="AH32" s="9"/>
    </row>
    <row r="33" spans="1:34" ht="15">
      <c r="A33" s="20"/>
      <c r="B33" s="48"/>
      <c r="C33" s="30" t="s">
        <v>95</v>
      </c>
      <c r="D33" s="62">
        <f>SUM(D25:D32)</f>
        <v>23636</v>
      </c>
      <c r="E33" s="62" t="s">
        <v>241</v>
      </c>
      <c r="F33" s="62" t="s">
        <v>241</v>
      </c>
      <c r="G33" s="62">
        <f>SUM(G25:G31)</f>
        <v>3157</v>
      </c>
      <c r="H33" s="62" t="s">
        <v>241</v>
      </c>
      <c r="I33" s="62" t="s">
        <v>241</v>
      </c>
      <c r="J33" s="42"/>
      <c r="K33" s="42"/>
      <c r="L33" s="42"/>
      <c r="M33" s="42"/>
      <c r="N33" s="42"/>
      <c r="O33" s="42"/>
      <c r="P33" s="9"/>
      <c r="Q33" s="9"/>
      <c r="R33" s="9"/>
      <c r="S33" s="9"/>
      <c r="T33" s="9"/>
      <c r="U33" s="9"/>
      <c r="V33" s="9"/>
      <c r="W33" s="9"/>
      <c r="X33" s="9"/>
      <c r="Y33" s="9"/>
      <c r="Z33" s="9"/>
      <c r="AA33" s="9"/>
      <c r="AB33" s="9"/>
      <c r="AC33" s="9"/>
      <c r="AD33" s="9"/>
      <c r="AE33" s="9"/>
      <c r="AF33" s="9"/>
      <c r="AG33" s="9"/>
      <c r="AH33" s="9"/>
    </row>
    <row r="34" spans="1:34" ht="15">
      <c r="A34" s="20"/>
      <c r="B34" s="42"/>
      <c r="C34" s="42"/>
      <c r="D34" s="42"/>
      <c r="E34" s="42"/>
      <c r="F34" s="42"/>
      <c r="G34" s="42"/>
      <c r="H34" s="42"/>
      <c r="I34" s="42"/>
      <c r="J34" s="42"/>
      <c r="K34" s="42"/>
      <c r="L34" s="42"/>
      <c r="M34" s="42"/>
      <c r="N34" s="42"/>
      <c r="O34" s="42"/>
      <c r="P34" s="9"/>
      <c r="Q34" s="9"/>
      <c r="R34" s="9"/>
      <c r="S34" s="9"/>
      <c r="T34" s="9"/>
      <c r="U34" s="9"/>
      <c r="V34" s="9"/>
      <c r="W34" s="9"/>
      <c r="X34" s="9"/>
      <c r="Y34" s="9"/>
      <c r="Z34" s="9"/>
      <c r="AA34" s="9"/>
      <c r="AB34" s="9"/>
      <c r="AC34" s="9"/>
      <c r="AD34" s="9"/>
      <c r="AE34" s="9"/>
      <c r="AF34" s="9"/>
      <c r="AG34" s="9"/>
      <c r="AH34" s="9"/>
    </row>
    <row r="35" spans="1:34" ht="15">
      <c r="A35" s="20"/>
      <c r="B35" s="42"/>
      <c r="C35" s="42"/>
      <c r="D35" s="42"/>
      <c r="E35" s="42"/>
      <c r="F35" s="42"/>
      <c r="G35" s="42"/>
      <c r="H35" s="42"/>
      <c r="I35" s="42"/>
      <c r="J35" s="42"/>
      <c r="K35" s="42"/>
      <c r="L35" s="42"/>
      <c r="M35" s="42"/>
      <c r="N35" s="42"/>
      <c r="O35" s="42"/>
      <c r="P35" s="9"/>
      <c r="Q35" s="9"/>
      <c r="R35" s="9"/>
      <c r="S35" s="9"/>
      <c r="T35" s="9"/>
      <c r="U35" s="9"/>
      <c r="V35" s="9"/>
      <c r="W35" s="9"/>
      <c r="X35" s="9"/>
      <c r="Y35" s="9"/>
      <c r="Z35" s="9"/>
      <c r="AA35" s="9"/>
      <c r="AB35" s="9"/>
      <c r="AC35" s="9"/>
      <c r="AD35" s="9"/>
      <c r="AE35" s="9"/>
      <c r="AF35" s="9"/>
      <c r="AG35" s="9"/>
      <c r="AH35" s="9"/>
    </row>
    <row r="36" spans="1:34" s="50" customFormat="1" ht="33.75" customHeight="1">
      <c r="A36" s="44" t="s">
        <v>96</v>
      </c>
      <c r="B36" s="47" t="s">
        <v>562</v>
      </c>
      <c r="C36" s="546" t="s">
        <v>97</v>
      </c>
      <c r="D36" s="546"/>
      <c r="E36" s="546"/>
      <c r="F36" s="546"/>
      <c r="G36" s="546"/>
      <c r="H36" s="546"/>
      <c r="I36" s="546"/>
      <c r="J36" s="48"/>
      <c r="K36" s="48"/>
      <c r="L36" s="48"/>
      <c r="M36" s="48"/>
      <c r="N36" s="48"/>
      <c r="O36" s="48"/>
      <c r="P36" s="49"/>
      <c r="Q36" s="49"/>
      <c r="R36" s="49"/>
      <c r="S36" s="49"/>
      <c r="T36" s="49"/>
      <c r="U36" s="49"/>
      <c r="V36" s="49"/>
      <c r="W36" s="49"/>
      <c r="X36" s="49"/>
      <c r="Y36" s="49"/>
      <c r="Z36" s="49"/>
      <c r="AA36" s="49"/>
      <c r="AB36" s="49"/>
      <c r="AC36" s="49"/>
      <c r="AD36" s="49"/>
      <c r="AE36" s="49"/>
      <c r="AF36" s="49"/>
      <c r="AG36" s="49"/>
      <c r="AH36" s="49"/>
    </row>
    <row r="37" spans="1:34" ht="15">
      <c r="A37" s="51" t="s">
        <v>98</v>
      </c>
      <c r="B37" s="480">
        <f>10014520/1000</f>
        <v>10014.52</v>
      </c>
      <c r="C37" s="547" t="s">
        <v>561</v>
      </c>
      <c r="D37" s="547"/>
      <c r="E37" s="547"/>
      <c r="F37" s="547"/>
      <c r="G37" s="547"/>
      <c r="H37" s="547"/>
      <c r="I37" s="547"/>
      <c r="J37" s="42"/>
      <c r="K37" s="42"/>
      <c r="L37" s="42"/>
      <c r="M37" s="42"/>
      <c r="N37" s="42"/>
      <c r="O37" s="42"/>
      <c r="P37" s="9"/>
      <c r="Q37" s="9"/>
      <c r="R37" s="9"/>
      <c r="S37" s="9"/>
      <c r="T37" s="9"/>
      <c r="U37" s="9"/>
      <c r="V37" s="9"/>
      <c r="W37" s="9"/>
      <c r="X37" s="9"/>
      <c r="Y37" s="9"/>
      <c r="Z37" s="9"/>
      <c r="AA37" s="9"/>
      <c r="AB37" s="9"/>
      <c r="AC37" s="9"/>
      <c r="AD37" s="9"/>
      <c r="AE37" s="9"/>
      <c r="AF37" s="9"/>
      <c r="AG37" s="9"/>
      <c r="AH37" s="9"/>
    </row>
    <row r="38" spans="1:34" ht="15">
      <c r="A38" s="51" t="s">
        <v>99</v>
      </c>
      <c r="B38" s="480">
        <v>4380912</v>
      </c>
      <c r="C38" s="547" t="s">
        <v>563</v>
      </c>
      <c r="D38" s="547"/>
      <c r="E38" s="547"/>
      <c r="F38" s="547"/>
      <c r="G38" s="547"/>
      <c r="H38" s="547"/>
      <c r="I38" s="547"/>
      <c r="J38" s="42"/>
      <c r="K38" s="42"/>
      <c r="L38" s="42"/>
      <c r="M38" s="42"/>
      <c r="N38" s="42"/>
      <c r="O38" s="42"/>
      <c r="P38" s="9"/>
      <c r="Q38" s="9"/>
      <c r="R38" s="9"/>
      <c r="S38" s="9"/>
      <c r="T38" s="9"/>
      <c r="U38" s="9"/>
      <c r="V38" s="9"/>
      <c r="W38" s="9"/>
      <c r="X38" s="9"/>
      <c r="Y38" s="9"/>
      <c r="Z38" s="9"/>
      <c r="AA38" s="9"/>
      <c r="AB38" s="9"/>
      <c r="AC38" s="9"/>
      <c r="AD38" s="9"/>
      <c r="AE38" s="9"/>
      <c r="AF38" s="9"/>
      <c r="AG38" s="9"/>
      <c r="AH38" s="9"/>
    </row>
    <row r="39" spans="1:34" ht="15">
      <c r="A39" s="20"/>
      <c r="B39" s="42"/>
      <c r="C39" s="48"/>
      <c r="D39" s="48"/>
      <c r="E39" s="48"/>
      <c r="F39" s="48"/>
      <c r="G39" s="48"/>
      <c r="H39" s="48"/>
      <c r="I39" s="48"/>
      <c r="J39" s="42"/>
      <c r="K39" s="42"/>
      <c r="L39" s="42"/>
      <c r="M39" s="42"/>
      <c r="N39" s="42"/>
      <c r="O39" s="42"/>
      <c r="P39" s="9"/>
      <c r="Q39" s="9"/>
      <c r="R39" s="9"/>
      <c r="S39" s="9"/>
      <c r="T39" s="9"/>
      <c r="U39" s="9"/>
      <c r="V39" s="9"/>
      <c r="W39" s="9"/>
      <c r="X39" s="9"/>
      <c r="Y39" s="9"/>
      <c r="Z39" s="9"/>
      <c r="AA39" s="9"/>
      <c r="AB39" s="9"/>
      <c r="AC39" s="9"/>
      <c r="AD39" s="9"/>
      <c r="AE39" s="9"/>
      <c r="AF39" s="9"/>
      <c r="AG39" s="9"/>
      <c r="AH39" s="9"/>
    </row>
    <row r="40" spans="1:34" ht="15">
      <c r="A40" s="20" t="s">
        <v>100</v>
      </c>
      <c r="B40" s="42"/>
      <c r="C40" s="48"/>
      <c r="D40" s="48"/>
      <c r="E40" s="48"/>
      <c r="F40" s="48"/>
      <c r="G40" s="48"/>
      <c r="H40" s="48"/>
      <c r="I40" s="48"/>
      <c r="J40" s="42"/>
      <c r="K40" s="42"/>
      <c r="L40" s="42"/>
      <c r="M40" s="42"/>
      <c r="N40" s="42"/>
      <c r="O40" s="42"/>
      <c r="P40" s="9"/>
      <c r="Q40" s="9"/>
      <c r="R40" s="9"/>
      <c r="S40" s="9"/>
      <c r="T40" s="9"/>
      <c r="U40" s="9"/>
      <c r="V40" s="9"/>
      <c r="W40" s="9"/>
      <c r="X40" s="9"/>
      <c r="Y40" s="9"/>
      <c r="Z40" s="9"/>
      <c r="AA40" s="9"/>
      <c r="AB40" s="9"/>
      <c r="AC40" s="9"/>
      <c r="AD40" s="9"/>
      <c r="AE40" s="9"/>
      <c r="AF40" s="9"/>
      <c r="AG40" s="9"/>
      <c r="AH40" s="9"/>
    </row>
    <row r="41" spans="1:34" ht="15">
      <c r="A41" s="42" t="s">
        <v>101</v>
      </c>
      <c r="B41" s="42"/>
      <c r="C41" s="48"/>
      <c r="D41" s="48"/>
      <c r="E41" s="48"/>
      <c r="F41" s="48"/>
      <c r="G41" s="48"/>
      <c r="H41" s="48"/>
      <c r="I41" s="48"/>
      <c r="J41" s="42"/>
      <c r="K41" s="42"/>
      <c r="L41" s="42"/>
      <c r="M41" s="42"/>
      <c r="N41" s="42"/>
      <c r="O41" s="42"/>
      <c r="P41" s="9"/>
      <c r="Q41" s="9"/>
      <c r="R41" s="9"/>
      <c r="S41" s="9"/>
      <c r="T41" s="9"/>
      <c r="U41" s="9"/>
      <c r="V41" s="9"/>
      <c r="W41" s="9"/>
      <c r="X41" s="9"/>
      <c r="Y41" s="9"/>
      <c r="Z41" s="9"/>
      <c r="AA41" s="9"/>
      <c r="AB41" s="9"/>
      <c r="AC41" s="9"/>
      <c r="AD41" s="9"/>
      <c r="AE41" s="9"/>
      <c r="AF41" s="9"/>
      <c r="AG41" s="9"/>
      <c r="AH41" s="9"/>
    </row>
    <row r="42" spans="1:34" ht="15">
      <c r="A42" s="42" t="s">
        <v>102</v>
      </c>
      <c r="B42" s="42"/>
      <c r="C42" s="48"/>
      <c r="D42" s="48"/>
      <c r="E42" s="48"/>
      <c r="F42" s="48"/>
      <c r="G42" s="48"/>
      <c r="H42" s="48"/>
      <c r="I42" s="48"/>
      <c r="J42" s="42"/>
      <c r="K42" s="42"/>
      <c r="L42" s="42"/>
      <c r="M42" s="42"/>
      <c r="N42" s="42"/>
      <c r="O42" s="42"/>
      <c r="P42" s="9"/>
      <c r="Q42" s="9"/>
      <c r="R42" s="9"/>
      <c r="S42" s="9"/>
      <c r="T42" s="9"/>
      <c r="U42" s="9"/>
      <c r="V42" s="9"/>
      <c r="W42" s="9"/>
      <c r="X42" s="9"/>
      <c r="Y42" s="9"/>
      <c r="Z42" s="9"/>
      <c r="AA42" s="9"/>
      <c r="AB42" s="9"/>
      <c r="AC42" s="9"/>
      <c r="AD42" s="9"/>
      <c r="AE42" s="9"/>
      <c r="AF42" s="9"/>
      <c r="AG42" s="9"/>
      <c r="AH42" s="9"/>
    </row>
    <row r="43" spans="1:34" ht="15">
      <c r="A43" s="42" t="s">
        <v>103</v>
      </c>
      <c r="B43" s="42"/>
      <c r="C43" s="48"/>
      <c r="D43" s="48"/>
      <c r="E43" s="48"/>
      <c r="F43" s="48"/>
      <c r="G43" s="48"/>
      <c r="H43" s="48"/>
      <c r="I43" s="48"/>
      <c r="J43" s="42"/>
      <c r="K43" s="42"/>
      <c r="L43" s="42"/>
      <c r="M43" s="42"/>
      <c r="N43" s="42"/>
      <c r="O43" s="42"/>
      <c r="P43" s="9"/>
      <c r="Q43" s="9"/>
      <c r="R43" s="9"/>
      <c r="S43" s="9"/>
      <c r="T43" s="9"/>
      <c r="U43" s="9"/>
      <c r="V43" s="9"/>
      <c r="W43" s="9"/>
      <c r="X43" s="9"/>
      <c r="Y43" s="9"/>
      <c r="Z43" s="9"/>
      <c r="AA43" s="9"/>
      <c r="AB43" s="9"/>
      <c r="AC43" s="9"/>
      <c r="AD43" s="9"/>
      <c r="AE43" s="9"/>
      <c r="AF43" s="9"/>
      <c r="AG43" s="9"/>
      <c r="AH43" s="9"/>
    </row>
    <row r="44" spans="1:34" ht="15">
      <c r="A44" s="42" t="s">
        <v>104</v>
      </c>
      <c r="B44" s="42"/>
      <c r="C44" s="48"/>
      <c r="D44" s="48"/>
      <c r="E44" s="48"/>
      <c r="F44" s="48"/>
      <c r="G44" s="48"/>
      <c r="H44" s="48"/>
      <c r="I44" s="48"/>
      <c r="J44" s="42"/>
      <c r="K44" s="42"/>
      <c r="L44" s="42"/>
      <c r="M44" s="42"/>
      <c r="N44" s="42"/>
      <c r="O44" s="42"/>
      <c r="P44" s="9"/>
      <c r="Q44" s="9"/>
      <c r="R44" s="9"/>
      <c r="S44" s="9"/>
      <c r="T44" s="9"/>
      <c r="U44" s="9"/>
      <c r="V44" s="9"/>
      <c r="W44" s="9"/>
      <c r="X44" s="9"/>
      <c r="Y44" s="9"/>
      <c r="Z44" s="9"/>
      <c r="AA44" s="9"/>
      <c r="AB44" s="9"/>
      <c r="AC44" s="9"/>
      <c r="AD44" s="9"/>
      <c r="AE44" s="9"/>
      <c r="AF44" s="9"/>
      <c r="AG44" s="9"/>
      <c r="AH44" s="9"/>
    </row>
    <row r="45" spans="1:34" ht="15">
      <c r="A45" s="42" t="s">
        <v>105</v>
      </c>
      <c r="B45" s="42"/>
      <c r="C45" s="42"/>
      <c r="D45" s="42"/>
      <c r="E45" s="42"/>
      <c r="F45" s="42"/>
      <c r="G45" s="42"/>
      <c r="H45" s="42"/>
      <c r="I45" s="42"/>
      <c r="J45" s="42"/>
      <c r="K45" s="42"/>
      <c r="L45" s="42"/>
      <c r="M45" s="42"/>
      <c r="N45" s="42"/>
      <c r="O45" s="42"/>
      <c r="P45" s="9"/>
      <c r="Q45" s="9"/>
      <c r="R45" s="9"/>
      <c r="S45" s="9"/>
      <c r="T45" s="9"/>
      <c r="U45" s="9"/>
      <c r="V45" s="9"/>
      <c r="W45" s="9"/>
      <c r="X45" s="9"/>
      <c r="Y45" s="9"/>
      <c r="Z45" s="9"/>
      <c r="AA45" s="9"/>
      <c r="AB45" s="9"/>
      <c r="AC45" s="9"/>
      <c r="AD45" s="9"/>
      <c r="AE45" s="9"/>
      <c r="AF45" s="9"/>
      <c r="AG45" s="9"/>
      <c r="AH45" s="9"/>
    </row>
    <row r="46" spans="1:34" ht="15">
      <c r="A46" s="42" t="s">
        <v>106</v>
      </c>
      <c r="B46" s="42"/>
      <c r="C46" s="42"/>
      <c r="D46" s="42"/>
      <c r="E46" s="42"/>
      <c r="F46" s="42"/>
      <c r="G46" s="42"/>
      <c r="H46" s="42"/>
      <c r="I46" s="42"/>
      <c r="J46" s="42"/>
      <c r="K46" s="42"/>
      <c r="L46" s="42"/>
      <c r="M46" s="42"/>
      <c r="N46" s="42"/>
      <c r="O46" s="42"/>
      <c r="P46" s="9"/>
      <c r="Q46" s="9"/>
      <c r="R46" s="9"/>
      <c r="S46" s="9"/>
      <c r="T46" s="9"/>
      <c r="U46" s="9"/>
      <c r="V46" s="9"/>
      <c r="W46" s="9"/>
      <c r="X46" s="9"/>
      <c r="Y46" s="9"/>
      <c r="Z46" s="9"/>
      <c r="AA46" s="9"/>
      <c r="AB46" s="9"/>
      <c r="AC46" s="9"/>
      <c r="AD46" s="9"/>
      <c r="AE46" s="9"/>
      <c r="AF46" s="9"/>
      <c r="AG46" s="9"/>
      <c r="AH46" s="9"/>
    </row>
    <row r="47" spans="1:34" ht="15">
      <c r="A47" s="42" t="s">
        <v>107</v>
      </c>
      <c r="B47" s="42"/>
      <c r="C47" s="42"/>
      <c r="D47" s="42"/>
      <c r="E47" s="42"/>
      <c r="F47" s="42"/>
      <c r="G47" s="42"/>
      <c r="H47" s="42"/>
      <c r="I47" s="42"/>
      <c r="J47" s="42"/>
      <c r="K47" s="42"/>
      <c r="L47" s="42"/>
      <c r="M47" s="42"/>
      <c r="N47" s="42"/>
      <c r="O47" s="42"/>
      <c r="P47" s="9"/>
      <c r="Q47" s="9"/>
      <c r="R47" s="9"/>
      <c r="S47" s="9"/>
      <c r="T47" s="9"/>
      <c r="U47" s="9"/>
      <c r="V47" s="9"/>
      <c r="W47" s="9"/>
      <c r="X47" s="9"/>
      <c r="Y47" s="9"/>
      <c r="Z47" s="9"/>
      <c r="AA47" s="9"/>
      <c r="AB47" s="9"/>
      <c r="AC47" s="9"/>
      <c r="AD47" s="9"/>
      <c r="AE47" s="9"/>
      <c r="AF47" s="9"/>
      <c r="AG47" s="9"/>
      <c r="AH47" s="9"/>
    </row>
    <row r="48" spans="1:34" ht="15">
      <c r="A48" s="42" t="s">
        <v>108</v>
      </c>
      <c r="B48" s="42"/>
      <c r="C48" s="42"/>
      <c r="D48" s="42"/>
      <c r="E48" s="42"/>
      <c r="F48" s="42"/>
      <c r="G48" s="42"/>
      <c r="H48" s="479"/>
      <c r="I48" s="42"/>
      <c r="J48" s="42"/>
      <c r="K48" s="42"/>
      <c r="L48" s="42"/>
      <c r="M48" s="42"/>
      <c r="N48" s="42"/>
      <c r="O48" s="42"/>
      <c r="P48" s="9"/>
      <c r="Q48" s="9"/>
      <c r="R48" s="9"/>
      <c r="S48" s="9"/>
      <c r="T48" s="9"/>
      <c r="U48" s="9"/>
      <c r="V48" s="9"/>
      <c r="W48" s="9"/>
      <c r="X48" s="9"/>
      <c r="Y48" s="9"/>
      <c r="Z48" s="9"/>
      <c r="AA48" s="9"/>
      <c r="AB48" s="9"/>
      <c r="AC48" s="9"/>
      <c r="AD48" s="9"/>
      <c r="AE48" s="9"/>
      <c r="AF48" s="9"/>
      <c r="AG48" s="9"/>
      <c r="AH48" s="9"/>
    </row>
    <row r="49" spans="1:34" ht="15">
      <c r="A49" s="42"/>
      <c r="B49" s="42"/>
      <c r="C49" s="42"/>
      <c r="D49" s="42"/>
      <c r="E49" s="42"/>
      <c r="F49" s="543" t="s">
        <v>370</v>
      </c>
      <c r="G49" s="543"/>
      <c r="H49" s="42"/>
      <c r="I49" s="42"/>
      <c r="J49" s="42"/>
      <c r="K49" s="42"/>
      <c r="L49" s="42"/>
      <c r="M49" s="42"/>
      <c r="N49" s="42"/>
      <c r="O49" s="42"/>
      <c r="P49" s="9"/>
      <c r="Q49" s="9"/>
      <c r="R49" s="9"/>
      <c r="S49" s="9"/>
      <c r="T49" s="9"/>
      <c r="U49" s="9"/>
      <c r="V49" s="9"/>
      <c r="W49" s="9"/>
      <c r="X49" s="9"/>
      <c r="Y49" s="9"/>
      <c r="Z49" s="9"/>
      <c r="AA49" s="9"/>
      <c r="AB49" s="9"/>
      <c r="AC49" s="9"/>
      <c r="AD49" s="9"/>
      <c r="AE49" s="9"/>
      <c r="AF49" s="9"/>
      <c r="AG49" s="9"/>
      <c r="AH49" s="9"/>
    </row>
    <row r="50" spans="1:34" ht="15">
      <c r="A50" s="42"/>
      <c r="B50" s="42"/>
      <c r="C50" s="42"/>
      <c r="D50" s="42"/>
      <c r="E50" s="42"/>
      <c r="F50" s="543" t="s">
        <v>850</v>
      </c>
      <c r="G50" s="543"/>
      <c r="H50" s="42"/>
      <c r="I50" s="42"/>
      <c r="J50" s="42"/>
      <c r="K50" s="42"/>
      <c r="L50" s="42"/>
      <c r="M50" s="42"/>
      <c r="N50" s="42"/>
      <c r="O50" s="42"/>
      <c r="P50" s="9"/>
      <c r="Q50" s="9"/>
      <c r="R50" s="9"/>
      <c r="S50" s="9"/>
      <c r="T50" s="9"/>
      <c r="U50" s="9"/>
      <c r="V50" s="9"/>
      <c r="W50" s="9"/>
      <c r="X50" s="9"/>
      <c r="Y50" s="9"/>
      <c r="Z50" s="9"/>
      <c r="AA50" s="9"/>
      <c r="AB50" s="9"/>
      <c r="AC50" s="9"/>
      <c r="AD50" s="9"/>
      <c r="AE50" s="9"/>
      <c r="AF50" s="9"/>
      <c r="AG50" s="9"/>
      <c r="AH50" s="9"/>
    </row>
    <row r="51" spans="1:34" ht="17.25">
      <c r="A51" s="20" t="s">
        <v>109</v>
      </c>
      <c r="B51" s="42"/>
      <c r="C51" s="42"/>
      <c r="D51" s="42"/>
      <c r="E51" s="42"/>
      <c r="F51" s="542" t="s">
        <v>369</v>
      </c>
      <c r="G51" s="542"/>
      <c r="H51" s="42"/>
      <c r="I51" s="42"/>
      <c r="J51" s="42"/>
      <c r="K51" s="42"/>
      <c r="L51" s="42"/>
      <c r="M51" s="42"/>
      <c r="N51" s="42"/>
      <c r="O51" s="42"/>
      <c r="P51" s="9"/>
      <c r="Q51" s="9"/>
      <c r="R51" s="9"/>
      <c r="S51" s="9"/>
      <c r="T51" s="9"/>
      <c r="U51" s="9"/>
      <c r="V51" s="9"/>
      <c r="W51" s="9"/>
      <c r="X51" s="9"/>
      <c r="Y51" s="9"/>
      <c r="Z51" s="9"/>
      <c r="AA51" s="9"/>
      <c r="AB51" s="9"/>
      <c r="AC51" s="9"/>
      <c r="AD51" s="9"/>
      <c r="AE51" s="9"/>
      <c r="AF51" s="9"/>
      <c r="AG51" s="9"/>
      <c r="AH51" s="9"/>
    </row>
    <row r="52" spans="1:34" ht="75">
      <c r="A52" s="44" t="s">
        <v>110</v>
      </c>
      <c r="B52" s="44" t="s">
        <v>111</v>
      </c>
      <c r="C52" s="44" t="s">
        <v>112</v>
      </c>
      <c r="D52" s="44" t="s">
        <v>113</v>
      </c>
      <c r="E52" s="44" t="s">
        <v>114</v>
      </c>
      <c r="F52" s="44" t="s">
        <v>115</v>
      </c>
      <c r="G52" s="44" t="s">
        <v>116</v>
      </c>
      <c r="H52" s="42"/>
      <c r="I52" s="42"/>
      <c r="J52" s="42"/>
      <c r="K52" s="42"/>
      <c r="L52" s="42"/>
      <c r="M52" s="42"/>
      <c r="N52" s="42"/>
      <c r="O52" s="42"/>
      <c r="P52" s="9"/>
      <c r="Q52" s="9"/>
      <c r="R52" s="9"/>
      <c r="S52" s="9"/>
      <c r="T52" s="9"/>
      <c r="U52" s="9"/>
      <c r="V52" s="9"/>
      <c r="W52" s="9"/>
      <c r="X52" s="9"/>
      <c r="Y52" s="9"/>
      <c r="Z52" s="9"/>
      <c r="AA52" s="9"/>
      <c r="AB52" s="9"/>
      <c r="AC52" s="9"/>
      <c r="AD52" s="9"/>
      <c r="AE52" s="9"/>
      <c r="AF52" s="9"/>
      <c r="AG52" s="9"/>
      <c r="AH52" s="9"/>
    </row>
    <row r="53" spans="1:34" ht="135">
      <c r="A53" s="47" t="s">
        <v>358</v>
      </c>
      <c r="B53" s="47" t="s">
        <v>366</v>
      </c>
      <c r="C53" s="47" t="s">
        <v>343</v>
      </c>
      <c r="D53" s="220">
        <f>2221686/1000</f>
        <v>2221.686</v>
      </c>
      <c r="E53" s="47" t="s">
        <v>365</v>
      </c>
      <c r="F53" s="47" t="s">
        <v>343</v>
      </c>
      <c r="G53" s="222">
        <f aca="true" t="shared" si="0" ref="G53:G61">D53/70009*1000</f>
        <v>31.734291305403595</v>
      </c>
      <c r="H53" s="42"/>
      <c r="I53" s="42"/>
      <c r="J53" s="42"/>
      <c r="K53" s="42"/>
      <c r="L53" s="42"/>
      <c r="M53" s="42"/>
      <c r="N53" s="42"/>
      <c r="O53" s="42"/>
      <c r="P53" s="9"/>
      <c r="Q53" s="9"/>
      <c r="R53" s="9"/>
      <c r="S53" s="9"/>
      <c r="T53" s="9"/>
      <c r="U53" s="9"/>
      <c r="V53" s="9"/>
      <c r="W53" s="9"/>
      <c r="X53" s="9"/>
      <c r="Y53" s="9"/>
      <c r="Z53" s="9"/>
      <c r="AA53" s="9"/>
      <c r="AB53" s="9"/>
      <c r="AC53" s="9"/>
      <c r="AD53" s="9"/>
      <c r="AE53" s="9"/>
      <c r="AF53" s="9"/>
      <c r="AG53" s="9"/>
      <c r="AH53" s="9"/>
    </row>
    <row r="54" spans="1:34" ht="75">
      <c r="A54" s="47" t="s">
        <v>349</v>
      </c>
      <c r="B54" s="47" t="s">
        <v>354</v>
      </c>
      <c r="C54" s="220">
        <f>+(263227*10.69)/1000</f>
        <v>2813.8966299999997</v>
      </c>
      <c r="D54" s="220">
        <f>2595583/1000</f>
        <v>2595.583</v>
      </c>
      <c r="E54" s="47" t="s">
        <v>359</v>
      </c>
      <c r="F54" s="222">
        <f>C54/70009*1000</f>
        <v>40.19335556856976</v>
      </c>
      <c r="G54" s="222">
        <f t="shared" si="0"/>
        <v>37.07499035838249</v>
      </c>
      <c r="H54" s="42"/>
      <c r="I54" s="42"/>
      <c r="J54" s="42"/>
      <c r="K54" s="42"/>
      <c r="L54" s="42"/>
      <c r="M54" s="42"/>
      <c r="N54" s="42"/>
      <c r="O54" s="42"/>
      <c r="P54" s="9"/>
      <c r="Q54" s="9"/>
      <c r="R54" s="9"/>
      <c r="S54" s="9"/>
      <c r="T54" s="9"/>
      <c r="U54" s="9"/>
      <c r="V54" s="9"/>
      <c r="W54" s="9"/>
      <c r="X54" s="9"/>
      <c r="Y54" s="9"/>
      <c r="Z54" s="9"/>
      <c r="AA54" s="9"/>
      <c r="AB54" s="9"/>
      <c r="AC54" s="9"/>
      <c r="AD54" s="9"/>
      <c r="AE54" s="9"/>
      <c r="AF54" s="9"/>
      <c r="AG54" s="9"/>
      <c r="AH54" s="9"/>
    </row>
    <row r="55" spans="1:34" ht="60">
      <c r="A55" s="47" t="s">
        <v>344</v>
      </c>
      <c r="B55" s="47" t="s">
        <v>346</v>
      </c>
      <c r="C55" s="220">
        <f>+(2859376*10.69)/1000</f>
        <v>30566.72944</v>
      </c>
      <c r="D55" s="220">
        <f>482896/1000</f>
        <v>482.896</v>
      </c>
      <c r="E55" s="47" t="s">
        <v>360</v>
      </c>
      <c r="F55" s="222">
        <f>C55/70009*1000</f>
        <v>436.6114276735848</v>
      </c>
      <c r="G55" s="222">
        <f t="shared" si="0"/>
        <v>6.897627447899556</v>
      </c>
      <c r="H55" s="42"/>
      <c r="I55" s="42"/>
      <c r="J55" s="42"/>
      <c r="K55" s="42"/>
      <c r="L55" s="42"/>
      <c r="M55" s="42"/>
      <c r="N55" s="42"/>
      <c r="O55" s="42"/>
      <c r="P55" s="9"/>
      <c r="Q55" s="9"/>
      <c r="R55" s="9"/>
      <c r="S55" s="9"/>
      <c r="T55" s="9"/>
      <c r="U55" s="9"/>
      <c r="V55" s="9"/>
      <c r="W55" s="9"/>
      <c r="X55" s="9"/>
      <c r="Y55" s="9"/>
      <c r="Z55" s="9"/>
      <c r="AA55" s="9"/>
      <c r="AB55" s="9"/>
      <c r="AC55" s="9"/>
      <c r="AD55" s="9"/>
      <c r="AE55" s="9"/>
      <c r="AF55" s="9"/>
      <c r="AG55" s="9"/>
      <c r="AH55" s="9"/>
    </row>
    <row r="56" spans="1:34" ht="30">
      <c r="A56" s="47" t="s">
        <v>350</v>
      </c>
      <c r="B56" s="47" t="s">
        <v>348</v>
      </c>
      <c r="C56" s="47" t="s">
        <v>343</v>
      </c>
      <c r="D56" s="220">
        <f>598342/1000</f>
        <v>598.342</v>
      </c>
      <c r="E56" s="47" t="s">
        <v>361</v>
      </c>
      <c r="F56" s="47" t="s">
        <v>343</v>
      </c>
      <c r="G56" s="222">
        <f t="shared" si="0"/>
        <v>8.546644002913911</v>
      </c>
      <c r="H56" s="42"/>
      <c r="I56" s="42"/>
      <c r="J56" s="42"/>
      <c r="K56" s="42"/>
      <c r="L56" s="42"/>
      <c r="M56" s="42"/>
      <c r="N56" s="42"/>
      <c r="O56" s="42"/>
      <c r="P56" s="9"/>
      <c r="Q56" s="9"/>
      <c r="R56" s="9"/>
      <c r="S56" s="9"/>
      <c r="T56" s="9"/>
      <c r="U56" s="9"/>
      <c r="V56" s="9"/>
      <c r="W56" s="9"/>
      <c r="X56" s="9"/>
      <c r="Y56" s="9"/>
      <c r="Z56" s="9"/>
      <c r="AA56" s="9"/>
      <c r="AB56" s="9"/>
      <c r="AC56" s="9"/>
      <c r="AD56" s="9"/>
      <c r="AE56" s="9"/>
      <c r="AF56" s="9"/>
      <c r="AG56" s="9"/>
      <c r="AH56" s="9"/>
    </row>
    <row r="57" spans="1:34" ht="45">
      <c r="A57" s="47" t="s">
        <v>345</v>
      </c>
      <c r="B57" s="47" t="s">
        <v>347</v>
      </c>
      <c r="C57" s="220">
        <f>+(1203868*10.69)/1000</f>
        <v>12869.34892</v>
      </c>
      <c r="D57" s="220">
        <f>882290/1000</f>
        <v>882.29</v>
      </c>
      <c r="E57" s="47" t="s">
        <v>362</v>
      </c>
      <c r="F57" s="222">
        <f>C57/70009*1000</f>
        <v>183.82420717336342</v>
      </c>
      <c r="G57" s="222">
        <f t="shared" si="0"/>
        <v>12.602522532817208</v>
      </c>
      <c r="H57" s="42"/>
      <c r="I57" s="42"/>
      <c r="J57" s="42"/>
      <c r="K57" s="42"/>
      <c r="L57" s="42"/>
      <c r="M57" s="42"/>
      <c r="N57" s="42"/>
      <c r="O57" s="42"/>
      <c r="P57" s="9"/>
      <c r="Q57" s="9"/>
      <c r="R57" s="9"/>
      <c r="S57" s="9"/>
      <c r="T57" s="9"/>
      <c r="U57" s="9"/>
      <c r="V57" s="9"/>
      <c r="W57" s="9"/>
      <c r="X57" s="9"/>
      <c r="Y57" s="9"/>
      <c r="Z57" s="9"/>
      <c r="AA57" s="9"/>
      <c r="AB57" s="9"/>
      <c r="AC57" s="9"/>
      <c r="AD57" s="9"/>
      <c r="AE57" s="9"/>
      <c r="AF57" s="9"/>
      <c r="AG57" s="9"/>
      <c r="AH57" s="9"/>
    </row>
    <row r="58" spans="1:34" ht="60">
      <c r="A58" s="47" t="s">
        <v>351</v>
      </c>
      <c r="B58" s="47" t="s">
        <v>355</v>
      </c>
      <c r="C58" s="47" t="s">
        <v>343</v>
      </c>
      <c r="D58" s="220">
        <f>296414/1000</f>
        <v>296.414</v>
      </c>
      <c r="E58" s="47" t="s">
        <v>363</v>
      </c>
      <c r="F58" s="47" t="s">
        <v>343</v>
      </c>
      <c r="G58" s="222">
        <f t="shared" si="0"/>
        <v>4.233941350397806</v>
      </c>
      <c r="H58" s="42"/>
      <c r="I58" s="42"/>
      <c r="J58" s="42"/>
      <c r="K58" s="42"/>
      <c r="L58" s="42"/>
      <c r="M58" s="42"/>
      <c r="N58" s="42"/>
      <c r="O58" s="42"/>
      <c r="P58" s="9"/>
      <c r="Q58" s="9"/>
      <c r="R58" s="9"/>
      <c r="S58" s="9"/>
      <c r="T58" s="9"/>
      <c r="U58" s="9"/>
      <c r="V58" s="9"/>
      <c r="W58" s="9"/>
      <c r="X58" s="9"/>
      <c r="Y58" s="9"/>
      <c r="Z58" s="9"/>
      <c r="AA58" s="9"/>
      <c r="AB58" s="9"/>
      <c r="AC58" s="9"/>
      <c r="AD58" s="9"/>
      <c r="AE58" s="9"/>
      <c r="AF58" s="9"/>
      <c r="AG58" s="9"/>
      <c r="AH58" s="9"/>
    </row>
    <row r="59" spans="1:34" ht="105">
      <c r="A59" s="47" t="s">
        <v>352</v>
      </c>
      <c r="B59" s="47" t="s">
        <v>356</v>
      </c>
      <c r="C59" s="47" t="s">
        <v>343</v>
      </c>
      <c r="D59" s="220">
        <f>1849723/1000</f>
        <v>1849.723</v>
      </c>
      <c r="E59" s="47" t="s">
        <v>364</v>
      </c>
      <c r="F59" s="47" t="s">
        <v>343</v>
      </c>
      <c r="G59" s="222">
        <f t="shared" si="0"/>
        <v>26.42121727206502</v>
      </c>
      <c r="H59" s="42"/>
      <c r="I59" s="42"/>
      <c r="J59" s="42"/>
      <c r="K59" s="42"/>
      <c r="L59" s="42"/>
      <c r="M59" s="42"/>
      <c r="N59" s="42"/>
      <c r="O59" s="42"/>
      <c r="P59" s="9"/>
      <c r="Q59" s="9"/>
      <c r="R59" s="9"/>
      <c r="S59" s="9"/>
      <c r="T59" s="9"/>
      <c r="U59" s="9"/>
      <c r="V59" s="9"/>
      <c r="W59" s="9"/>
      <c r="X59" s="9"/>
      <c r="Y59" s="9"/>
      <c r="Z59" s="9"/>
      <c r="AA59" s="9"/>
      <c r="AB59" s="9"/>
      <c r="AC59" s="9"/>
      <c r="AD59" s="9"/>
      <c r="AE59" s="9"/>
      <c r="AF59" s="9"/>
      <c r="AG59" s="9"/>
      <c r="AH59" s="9"/>
    </row>
    <row r="60" spans="1:34" ht="60">
      <c r="A60" s="47" t="s">
        <v>353</v>
      </c>
      <c r="B60" s="47" t="s">
        <v>357</v>
      </c>
      <c r="C60" s="47" t="s">
        <v>343</v>
      </c>
      <c r="D60" s="220">
        <f>1087466/1000</f>
        <v>1087.466</v>
      </c>
      <c r="E60" s="47" t="s">
        <v>357</v>
      </c>
      <c r="F60" s="47" t="s">
        <v>343</v>
      </c>
      <c r="G60" s="222">
        <f t="shared" si="0"/>
        <v>15.533231441671784</v>
      </c>
      <c r="H60" s="42"/>
      <c r="I60" s="42"/>
      <c r="J60" s="42"/>
      <c r="K60" s="42"/>
      <c r="L60" s="42"/>
      <c r="M60" s="42"/>
      <c r="N60" s="42"/>
      <c r="O60" s="42"/>
      <c r="P60" s="9"/>
      <c r="Q60" s="9"/>
      <c r="R60" s="9"/>
      <c r="S60" s="9"/>
      <c r="T60" s="9"/>
      <c r="U60" s="9"/>
      <c r="V60" s="9"/>
      <c r="W60" s="9"/>
      <c r="X60" s="9"/>
      <c r="Y60" s="9"/>
      <c r="Z60" s="9"/>
      <c r="AA60" s="9"/>
      <c r="AB60" s="9"/>
      <c r="AC60" s="9"/>
      <c r="AD60" s="9"/>
      <c r="AE60" s="9"/>
      <c r="AF60" s="9"/>
      <c r="AG60" s="9"/>
      <c r="AH60" s="9"/>
    </row>
    <row r="61" spans="1:34" ht="30">
      <c r="A61" s="47" t="s">
        <v>367</v>
      </c>
      <c r="B61" s="47" t="s">
        <v>368</v>
      </c>
      <c r="C61" s="220">
        <f>+(34293*10.69)/1000</f>
        <v>366.59217</v>
      </c>
      <c r="D61" s="220"/>
      <c r="E61" s="47" t="s">
        <v>368</v>
      </c>
      <c r="F61" s="222">
        <f>C61/70009*1000</f>
        <v>5.236357754003056</v>
      </c>
      <c r="G61" s="222">
        <f t="shared" si="0"/>
        <v>0</v>
      </c>
      <c r="H61" s="42"/>
      <c r="I61" s="42"/>
      <c r="J61" s="42"/>
      <c r="K61" s="42"/>
      <c r="L61" s="42"/>
      <c r="M61" s="42"/>
      <c r="N61" s="42"/>
      <c r="O61" s="42"/>
      <c r="P61" s="9"/>
      <c r="Q61" s="9"/>
      <c r="R61" s="9"/>
      <c r="S61" s="9"/>
      <c r="T61" s="9"/>
      <c r="U61" s="9"/>
      <c r="V61" s="9"/>
      <c r="W61" s="9"/>
      <c r="X61" s="9"/>
      <c r="Y61" s="9"/>
      <c r="Z61" s="9"/>
      <c r="AA61" s="9"/>
      <c r="AB61" s="9"/>
      <c r="AC61" s="9"/>
      <c r="AD61" s="9"/>
      <c r="AE61" s="9"/>
      <c r="AF61" s="9"/>
      <c r="AG61" s="9"/>
      <c r="AH61" s="9"/>
    </row>
    <row r="62" spans="1:34" ht="17.25">
      <c r="A62" s="46" t="s">
        <v>117</v>
      </c>
      <c r="B62" s="46"/>
      <c r="C62" s="221">
        <f>SUM(C53:C61)</f>
        <v>46616.567160000006</v>
      </c>
      <c r="D62" s="327">
        <f>SUM(D53:D61)</f>
        <v>10014.4</v>
      </c>
      <c r="E62" s="46"/>
      <c r="F62" s="222">
        <f>SUM(F53:F61)</f>
        <v>665.865348169521</v>
      </c>
      <c r="G62" s="222">
        <f>SUM(G53:G61)</f>
        <v>143.04446571155137</v>
      </c>
      <c r="H62" s="42"/>
      <c r="I62" s="42"/>
      <c r="J62" s="42"/>
      <c r="K62" s="42"/>
      <c r="L62" s="42"/>
      <c r="M62" s="42"/>
      <c r="N62" s="42"/>
      <c r="O62" s="42"/>
      <c r="P62" s="9"/>
      <c r="Q62" s="9"/>
      <c r="R62" s="9"/>
      <c r="S62" s="9"/>
      <c r="T62" s="9"/>
      <c r="U62" s="9"/>
      <c r="V62" s="9"/>
      <c r="W62" s="9"/>
      <c r="X62" s="9"/>
      <c r="Y62" s="9"/>
      <c r="Z62" s="9"/>
      <c r="AA62" s="9"/>
      <c r="AB62" s="9"/>
      <c r="AC62" s="9"/>
      <c r="AD62" s="9"/>
      <c r="AE62" s="9"/>
      <c r="AF62" s="9"/>
      <c r="AG62" s="9"/>
      <c r="AH62" s="9"/>
    </row>
    <row r="63" spans="1:34" ht="15">
      <c r="A63" s="48"/>
      <c r="B63" s="48"/>
      <c r="C63" s="42"/>
      <c r="D63" s="42"/>
      <c r="E63" s="48"/>
      <c r="F63" s="42"/>
      <c r="G63" s="42"/>
      <c r="H63" s="42"/>
      <c r="I63" s="42"/>
      <c r="J63" s="42"/>
      <c r="K63" s="42"/>
      <c r="L63" s="42"/>
      <c r="M63" s="42"/>
      <c r="N63" s="42"/>
      <c r="O63" s="42"/>
      <c r="P63" s="9"/>
      <c r="Q63" s="9"/>
      <c r="R63" s="9"/>
      <c r="S63" s="9"/>
      <c r="T63" s="9"/>
      <c r="U63" s="9"/>
      <c r="V63" s="9"/>
      <c r="W63" s="9"/>
      <c r="X63" s="9"/>
      <c r="Y63" s="9"/>
      <c r="Z63" s="9"/>
      <c r="AA63" s="9"/>
      <c r="AB63" s="9"/>
      <c r="AC63" s="9"/>
      <c r="AD63" s="9"/>
      <c r="AE63" s="9"/>
      <c r="AF63" s="9"/>
      <c r="AG63" s="9"/>
      <c r="AH63" s="9"/>
    </row>
    <row r="64" spans="1:34" ht="15">
      <c r="A64" s="20" t="s">
        <v>100</v>
      </c>
      <c r="B64" s="42"/>
      <c r="C64" s="42"/>
      <c r="D64" s="42"/>
      <c r="E64" s="42"/>
      <c r="F64" s="42"/>
      <c r="G64" s="42"/>
      <c r="H64" s="42"/>
      <c r="I64" s="42"/>
      <c r="J64" s="42"/>
      <c r="K64" s="42"/>
      <c r="L64" s="42"/>
      <c r="M64" s="42"/>
      <c r="N64" s="42"/>
      <c r="O64" s="42"/>
      <c r="P64" s="9"/>
      <c r="Q64" s="9"/>
      <c r="R64" s="9"/>
      <c r="S64" s="9"/>
      <c r="T64" s="9"/>
      <c r="U64" s="9"/>
      <c r="V64" s="9"/>
      <c r="W64" s="9"/>
      <c r="X64" s="9"/>
      <c r="Y64" s="9"/>
      <c r="Z64" s="9"/>
      <c r="AA64" s="9"/>
      <c r="AB64" s="9"/>
      <c r="AC64" s="9"/>
      <c r="AD64" s="9"/>
      <c r="AE64" s="9"/>
      <c r="AF64" s="9"/>
      <c r="AG64" s="9"/>
      <c r="AH64" s="9"/>
    </row>
    <row r="65" spans="1:34" ht="15">
      <c r="A65" s="42" t="s">
        <v>118</v>
      </c>
      <c r="B65" s="42"/>
      <c r="C65" s="42"/>
      <c r="D65" s="42"/>
      <c r="E65" s="42"/>
      <c r="F65" s="42"/>
      <c r="G65" s="42"/>
      <c r="H65" s="42"/>
      <c r="I65" s="42"/>
      <c r="J65" s="42"/>
      <c r="K65" s="42"/>
      <c r="L65" s="42"/>
      <c r="M65" s="42"/>
      <c r="N65" s="42"/>
      <c r="O65" s="42"/>
      <c r="P65" s="9"/>
      <c r="Q65" s="9"/>
      <c r="R65" s="9"/>
      <c r="S65" s="9"/>
      <c r="T65" s="9"/>
      <c r="U65" s="9"/>
      <c r="V65" s="9"/>
      <c r="W65" s="9"/>
      <c r="X65" s="9"/>
      <c r="Y65" s="9"/>
      <c r="Z65" s="9"/>
      <c r="AA65" s="9"/>
      <c r="AB65" s="9"/>
      <c r="AC65" s="9"/>
      <c r="AD65" s="9"/>
      <c r="AE65" s="9"/>
      <c r="AF65" s="9"/>
      <c r="AG65" s="9"/>
      <c r="AH65" s="9"/>
    </row>
    <row r="66" spans="1:34" ht="15">
      <c r="A66" s="42" t="s">
        <v>119</v>
      </c>
      <c r="B66" s="42"/>
      <c r="C66" s="42"/>
      <c r="D66" s="42"/>
      <c r="E66" s="42"/>
      <c r="F66" s="42"/>
      <c r="G66" s="42"/>
      <c r="H66" s="42"/>
      <c r="I66" s="42"/>
      <c r="J66" s="42"/>
      <c r="K66" s="42"/>
      <c r="L66" s="42"/>
      <c r="M66" s="42"/>
      <c r="N66" s="42"/>
      <c r="O66" s="42"/>
      <c r="P66" s="9"/>
      <c r="Q66" s="9"/>
      <c r="R66" s="9"/>
      <c r="S66" s="9"/>
      <c r="T66" s="9"/>
      <c r="U66" s="9"/>
      <c r="V66" s="9"/>
      <c r="W66" s="9"/>
      <c r="X66" s="9"/>
      <c r="Y66" s="9"/>
      <c r="Z66" s="9"/>
      <c r="AA66" s="9"/>
      <c r="AB66" s="9"/>
      <c r="AC66" s="9"/>
      <c r="AD66" s="9"/>
      <c r="AE66" s="9"/>
      <c r="AF66" s="9"/>
      <c r="AG66" s="9"/>
      <c r="AH66" s="9"/>
    </row>
    <row r="67" spans="1:34" ht="15">
      <c r="A67" s="42" t="s">
        <v>120</v>
      </c>
      <c r="B67" s="42"/>
      <c r="C67" s="42"/>
      <c r="D67" s="42"/>
      <c r="E67" s="42"/>
      <c r="F67" s="42"/>
      <c r="G67" s="42"/>
      <c r="H67" s="42"/>
      <c r="I67" s="42"/>
      <c r="J67" s="42"/>
      <c r="K67" s="42"/>
      <c r="L67" s="42"/>
      <c r="M67" s="42"/>
      <c r="N67" s="42"/>
      <c r="O67" s="42"/>
      <c r="P67" s="9"/>
      <c r="Q67" s="9"/>
      <c r="R67" s="9"/>
      <c r="S67" s="9"/>
      <c r="T67" s="9"/>
      <c r="U67" s="9"/>
      <c r="V67" s="9"/>
      <c r="W67" s="9"/>
      <c r="X67" s="9"/>
      <c r="Y67" s="9"/>
      <c r="Z67" s="9"/>
      <c r="AA67" s="9"/>
      <c r="AB67" s="9"/>
      <c r="AC67" s="9"/>
      <c r="AD67" s="9"/>
      <c r="AE67" s="9"/>
      <c r="AF67" s="9"/>
      <c r="AG67" s="9"/>
      <c r="AH67" s="9"/>
    </row>
    <row r="68" spans="1:34" ht="15">
      <c r="A68" s="42" t="s">
        <v>121</v>
      </c>
      <c r="B68" s="42"/>
      <c r="C68" s="42"/>
      <c r="D68" s="42"/>
      <c r="E68" s="42"/>
      <c r="F68" s="42"/>
      <c r="G68" s="42"/>
      <c r="H68" s="42"/>
      <c r="I68" s="42"/>
      <c r="J68" s="42"/>
      <c r="K68" s="42"/>
      <c r="L68" s="42"/>
      <c r="M68" s="42"/>
      <c r="N68" s="42"/>
      <c r="O68" s="42"/>
      <c r="P68" s="9"/>
      <c r="Q68" s="9"/>
      <c r="R68" s="9"/>
      <c r="S68" s="9"/>
      <c r="T68" s="9"/>
      <c r="U68" s="9"/>
      <c r="V68" s="9"/>
      <c r="W68" s="9"/>
      <c r="X68" s="9"/>
      <c r="Y68" s="9"/>
      <c r="Z68" s="9"/>
      <c r="AA68" s="9"/>
      <c r="AB68" s="9"/>
      <c r="AC68" s="9"/>
      <c r="AD68" s="9"/>
      <c r="AE68" s="9"/>
      <c r="AF68" s="9"/>
      <c r="AG68" s="9"/>
      <c r="AH68" s="9"/>
    </row>
    <row r="69" spans="1:34" ht="15">
      <c r="A69" s="2"/>
      <c r="B69" s="2"/>
      <c r="C69" s="2"/>
      <c r="D69" s="2"/>
      <c r="E69" s="2"/>
      <c r="F69" s="2"/>
      <c r="G69" s="2"/>
      <c r="H69" s="2"/>
      <c r="I69" s="42"/>
      <c r="J69" s="42"/>
      <c r="K69" s="42"/>
      <c r="L69" s="42"/>
      <c r="M69" s="42"/>
      <c r="N69" s="42"/>
      <c r="O69" s="42"/>
      <c r="P69" s="9"/>
      <c r="Q69" s="9"/>
      <c r="R69" s="9"/>
      <c r="S69" s="9"/>
      <c r="T69" s="9"/>
      <c r="U69" s="9"/>
      <c r="V69" s="9"/>
      <c r="W69" s="9"/>
      <c r="X69" s="9"/>
      <c r="Y69" s="9"/>
      <c r="Z69" s="9"/>
      <c r="AA69" s="9"/>
      <c r="AB69" s="9"/>
      <c r="AC69" s="9"/>
      <c r="AD69" s="9"/>
      <c r="AE69" s="9"/>
      <c r="AF69" s="9"/>
      <c r="AG69" s="9"/>
      <c r="AH69" s="9"/>
    </row>
    <row r="70" spans="1:34" ht="15">
      <c r="A70" s="2"/>
      <c r="B70" s="2"/>
      <c r="C70" s="2"/>
      <c r="D70" s="2"/>
      <c r="E70" s="2"/>
      <c r="F70" s="2"/>
      <c r="G70" s="2"/>
      <c r="H70" s="2"/>
      <c r="I70" s="42"/>
      <c r="J70" s="42"/>
      <c r="K70" s="42"/>
      <c r="L70" s="42"/>
      <c r="M70" s="42"/>
      <c r="N70" s="42"/>
      <c r="O70" s="42"/>
      <c r="P70" s="9"/>
      <c r="Q70" s="9"/>
      <c r="R70" s="9"/>
      <c r="S70" s="9"/>
      <c r="T70" s="9"/>
      <c r="U70" s="9"/>
      <c r="V70" s="9"/>
      <c r="W70" s="9"/>
      <c r="X70" s="9"/>
      <c r="Y70" s="9"/>
      <c r="Z70" s="9"/>
      <c r="AA70" s="9"/>
      <c r="AB70" s="9"/>
      <c r="AC70" s="9"/>
      <c r="AD70" s="9"/>
      <c r="AE70" s="9"/>
      <c r="AF70" s="9"/>
      <c r="AG70" s="9"/>
      <c r="AH70" s="9"/>
    </row>
    <row r="71" spans="1:8" ht="15">
      <c r="A71" s="2"/>
      <c r="B71" s="2"/>
      <c r="C71" s="2"/>
      <c r="D71" s="2"/>
      <c r="E71" s="2"/>
      <c r="F71" s="2"/>
      <c r="G71" s="2"/>
      <c r="H71" s="2"/>
    </row>
    <row r="72" spans="1:9" ht="12.75" customHeight="1">
      <c r="A72" s="2"/>
      <c r="B72" s="2"/>
      <c r="C72" s="2"/>
      <c r="D72" s="2"/>
      <c r="E72" s="2"/>
      <c r="F72" s="2"/>
      <c r="G72" s="2"/>
      <c r="H72" s="2"/>
      <c r="I72" s="52"/>
    </row>
    <row r="73" spans="1:8" ht="15">
      <c r="A73" s="2"/>
      <c r="B73" s="2"/>
      <c r="C73" s="2"/>
      <c r="D73" s="2"/>
      <c r="E73" s="2"/>
      <c r="F73" s="2"/>
      <c r="G73" s="2"/>
      <c r="H73" s="2"/>
    </row>
    <row r="74" spans="1:8" ht="15">
      <c r="A74" s="2"/>
      <c r="B74" s="2"/>
      <c r="C74" s="2"/>
      <c r="D74" s="2"/>
      <c r="E74" s="2"/>
      <c r="F74" s="2"/>
      <c r="G74" s="2"/>
      <c r="H74" s="2"/>
    </row>
    <row r="75" spans="1:8" ht="15">
      <c r="A75" s="2"/>
      <c r="B75" s="2"/>
      <c r="C75" s="2"/>
      <c r="D75" s="2"/>
      <c r="E75" s="2"/>
      <c r="F75" s="2"/>
      <c r="G75" s="2"/>
      <c r="H75" s="2"/>
    </row>
    <row r="76" spans="1:8" ht="15">
      <c r="A76" s="2"/>
      <c r="B76" s="2"/>
      <c r="C76" s="2"/>
      <c r="D76" s="2"/>
      <c r="E76" s="2"/>
      <c r="F76" s="2"/>
      <c r="G76" s="2"/>
      <c r="H76" s="2"/>
    </row>
    <row r="77" spans="1:8" ht="15">
      <c r="A77" s="2"/>
      <c r="B77" s="2"/>
      <c r="C77" s="2"/>
      <c r="D77" s="2"/>
      <c r="E77" s="2"/>
      <c r="F77" s="2"/>
      <c r="G77" s="2"/>
      <c r="H77" s="2"/>
    </row>
    <row r="78" spans="1:8" ht="15">
      <c r="A78" s="2"/>
      <c r="B78" s="2"/>
      <c r="C78" s="2"/>
      <c r="D78" s="2"/>
      <c r="E78" s="2"/>
      <c r="F78" s="2"/>
      <c r="G78" s="2"/>
      <c r="H78" s="2"/>
    </row>
    <row r="79" spans="1:8" ht="15">
      <c r="A79" s="2"/>
      <c r="B79" s="2"/>
      <c r="C79" s="2"/>
      <c r="D79" s="2"/>
      <c r="E79" s="2"/>
      <c r="F79" s="2"/>
      <c r="G79" s="2"/>
      <c r="H79" s="2"/>
    </row>
    <row r="80" spans="1:8" ht="15">
      <c r="A80" s="2"/>
      <c r="B80" s="2"/>
      <c r="C80" s="2"/>
      <c r="D80" s="2"/>
      <c r="E80" s="2"/>
      <c r="F80" s="2"/>
      <c r="G80" s="2"/>
      <c r="H80" s="2"/>
    </row>
    <row r="81" spans="1:8" ht="15">
      <c r="A81" s="2"/>
      <c r="B81" s="2"/>
      <c r="C81" s="2"/>
      <c r="D81" s="2"/>
      <c r="E81" s="2"/>
      <c r="F81" s="2"/>
      <c r="G81" s="2"/>
      <c r="H81" s="2"/>
    </row>
    <row r="82" spans="1:8" ht="15">
      <c r="A82" s="2"/>
      <c r="B82" s="2"/>
      <c r="C82" s="2"/>
      <c r="D82" s="2"/>
      <c r="E82" s="2"/>
      <c r="F82" s="2"/>
      <c r="G82" s="2"/>
      <c r="H82" s="2"/>
    </row>
    <row r="83" spans="1:8" ht="15">
      <c r="A83" s="2"/>
      <c r="B83" s="2"/>
      <c r="C83" s="2"/>
      <c r="D83" s="2"/>
      <c r="E83" s="2"/>
      <c r="F83" s="2"/>
      <c r="G83" s="2"/>
      <c r="H83" s="2"/>
    </row>
    <row r="84" spans="1:8" ht="15">
      <c r="A84" s="2"/>
      <c r="B84" s="2"/>
      <c r="C84" s="2"/>
      <c r="D84" s="2"/>
      <c r="E84" s="2"/>
      <c r="F84" s="2"/>
      <c r="G84" s="2"/>
      <c r="H84" s="2"/>
    </row>
    <row r="85" spans="1:8" ht="15">
      <c r="A85" s="2"/>
      <c r="B85" s="2"/>
      <c r="C85" s="2"/>
      <c r="D85" s="2"/>
      <c r="E85" s="2"/>
      <c r="F85" s="2"/>
      <c r="G85" s="2"/>
      <c r="H85" s="2"/>
    </row>
    <row r="86" spans="1:8" ht="15">
      <c r="A86" s="2"/>
      <c r="B86" s="2"/>
      <c r="C86" s="2"/>
      <c r="D86" s="2"/>
      <c r="E86" s="2"/>
      <c r="F86" s="2"/>
      <c r="G86" s="2"/>
      <c r="H86" s="2"/>
    </row>
  </sheetData>
  <sheetProtection selectLockedCells="1" selectUnlockedCells="1"/>
  <mergeCells count="28">
    <mergeCell ref="Z5:AA5"/>
    <mergeCell ref="AB5:AC5"/>
    <mergeCell ref="A18:I18"/>
    <mergeCell ref="A19:I19"/>
    <mergeCell ref="D23:F23"/>
    <mergeCell ref="G23:I23"/>
    <mergeCell ref="N5:O5"/>
    <mergeCell ref="P5:Q5"/>
    <mergeCell ref="R5:S5"/>
    <mergeCell ref="T5:U5"/>
    <mergeCell ref="V5:W5"/>
    <mergeCell ref="X5:Y5"/>
    <mergeCell ref="A1:L1"/>
    <mergeCell ref="A3:L3"/>
    <mergeCell ref="A4:L4"/>
    <mergeCell ref="B5:C5"/>
    <mergeCell ref="D5:E5"/>
    <mergeCell ref="F5:G5"/>
    <mergeCell ref="H5:I5"/>
    <mergeCell ref="J5:K5"/>
    <mergeCell ref="L5:M5"/>
    <mergeCell ref="F51:G51"/>
    <mergeCell ref="F50:G50"/>
    <mergeCell ref="F49:G49"/>
    <mergeCell ref="G25:G26"/>
    <mergeCell ref="C36:I36"/>
    <mergeCell ref="C37:I37"/>
    <mergeCell ref="C38:I38"/>
  </mergeCells>
  <printOptions/>
  <pageMargins left="0.39375" right="0.39375" top="0.39375" bottom="0.39375" header="0.5118055555555555" footer="0.5118055555555555"/>
  <pageSetup fitToHeight="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136"/>
  <sheetViews>
    <sheetView zoomScale="85" zoomScaleNormal="85" zoomScalePageLayoutView="0" workbookViewId="0" topLeftCell="A121">
      <selection activeCell="E37" sqref="E37"/>
    </sheetView>
  </sheetViews>
  <sheetFormatPr defaultColWidth="9.140625" defaultRowHeight="12.75"/>
  <cols>
    <col min="1" max="1" width="17.7109375" style="1" customWidth="1"/>
    <col min="2" max="2" width="27.8515625" style="1" bestFit="1" customWidth="1"/>
    <col min="3" max="3" width="28.28125" style="1" bestFit="1" customWidth="1"/>
    <col min="4" max="7" width="17.7109375" style="1" customWidth="1"/>
    <col min="8" max="8" width="19.57421875" style="1" customWidth="1"/>
    <col min="9" max="23" width="17.7109375" style="1" customWidth="1"/>
    <col min="24" max="16384" width="9.140625" style="1" customWidth="1"/>
  </cols>
  <sheetData>
    <row r="1" spans="1:12" ht="15">
      <c r="A1" s="534" t="s">
        <v>21</v>
      </c>
      <c r="B1" s="534"/>
      <c r="C1" s="534"/>
      <c r="D1" s="534"/>
      <c r="E1" s="534"/>
      <c r="F1" s="534"/>
      <c r="G1" s="534"/>
      <c r="H1" s="30"/>
      <c r="I1" s="30"/>
      <c r="J1" s="30"/>
      <c r="K1" s="30"/>
      <c r="L1" s="30"/>
    </row>
    <row r="2" spans="1:11" ht="15">
      <c r="A2" s="20"/>
      <c r="B2" s="42"/>
      <c r="C2" s="42"/>
      <c r="D2" s="42"/>
      <c r="E2" s="42"/>
      <c r="F2" s="42"/>
      <c r="G2" s="42"/>
      <c r="H2" s="42"/>
      <c r="I2" s="42"/>
      <c r="J2" s="42"/>
      <c r="K2" s="42"/>
    </row>
    <row r="3" spans="1:11" ht="15">
      <c r="A3" s="534" t="s">
        <v>122</v>
      </c>
      <c r="B3" s="534"/>
      <c r="C3" s="534"/>
      <c r="D3" s="534"/>
      <c r="E3" s="534"/>
      <c r="F3" s="534"/>
      <c r="G3" s="534"/>
      <c r="H3" s="30"/>
      <c r="I3" s="30"/>
      <c r="J3" s="30"/>
      <c r="K3" s="30"/>
    </row>
    <row r="4" spans="1:9" ht="15">
      <c r="A4" s="42"/>
      <c r="B4" s="42"/>
      <c r="C4" s="42"/>
      <c r="D4" s="42"/>
      <c r="E4" s="42"/>
      <c r="F4" s="42"/>
      <c r="G4" s="42"/>
      <c r="H4" s="42"/>
      <c r="I4" s="42"/>
    </row>
    <row r="5" spans="1:7" ht="15.75" thickBot="1">
      <c r="A5" s="570" t="s">
        <v>123</v>
      </c>
      <c r="B5" s="570"/>
      <c r="C5" s="570"/>
      <c r="D5" s="570"/>
      <c r="E5" s="570"/>
      <c r="F5" s="570"/>
      <c r="G5" s="570"/>
    </row>
    <row r="6" spans="1:4" ht="45.75" thickBot="1">
      <c r="A6" s="106" t="s">
        <v>124</v>
      </c>
      <c r="B6" s="106" t="s">
        <v>125</v>
      </c>
      <c r="C6" s="176" t="s">
        <v>126</v>
      </c>
      <c r="D6" s="42"/>
    </row>
    <row r="7" spans="1:4" ht="15">
      <c r="A7" s="153" t="s">
        <v>278</v>
      </c>
      <c r="B7" s="178">
        <f>7776/C7</f>
        <v>324</v>
      </c>
      <c r="C7" s="179">
        <v>24</v>
      </c>
      <c r="D7" s="42"/>
    </row>
    <row r="8" spans="1:4" ht="15">
      <c r="A8" s="157" t="s">
        <v>279</v>
      </c>
      <c r="B8" s="192">
        <v>316</v>
      </c>
      <c r="C8" s="180">
        <v>16</v>
      </c>
      <c r="D8" s="42"/>
    </row>
    <row r="9" spans="1:4" ht="15">
      <c r="A9" s="157" t="s">
        <v>280</v>
      </c>
      <c r="B9" s="177">
        <f>7776/C9</f>
        <v>324</v>
      </c>
      <c r="C9" s="180">
        <v>24</v>
      </c>
      <c r="D9" s="42"/>
    </row>
    <row r="10" spans="1:4" ht="15">
      <c r="A10" s="157" t="s">
        <v>281</v>
      </c>
      <c r="B10" s="177">
        <v>324</v>
      </c>
      <c r="C10" s="180">
        <v>8</v>
      </c>
      <c r="D10" s="42"/>
    </row>
    <row r="11" spans="1:4" ht="15">
      <c r="A11" s="157" t="s">
        <v>282</v>
      </c>
      <c r="B11" s="192">
        <f>3856/C11</f>
        <v>160.66666666666666</v>
      </c>
      <c r="C11" s="180">
        <v>24</v>
      </c>
      <c r="D11" s="42"/>
    </row>
    <row r="12" spans="1:4" ht="15">
      <c r="A12" s="157" t="s">
        <v>283</v>
      </c>
      <c r="B12" s="192">
        <f>6630/C12</f>
        <v>276.25</v>
      </c>
      <c r="C12" s="180">
        <v>24</v>
      </c>
      <c r="D12" s="42"/>
    </row>
    <row r="13" spans="1:4" ht="15.75" thickBot="1">
      <c r="A13" s="181" t="s">
        <v>284</v>
      </c>
      <c r="B13" s="193">
        <f>6630/C13</f>
        <v>276.25</v>
      </c>
      <c r="C13" s="182">
        <v>24</v>
      </c>
      <c r="D13" s="42"/>
    </row>
    <row r="14" spans="1:6" ht="15">
      <c r="A14" s="48"/>
      <c r="B14" s="48"/>
      <c r="C14" s="48"/>
      <c r="D14" s="48"/>
      <c r="E14" s="48"/>
      <c r="F14" s="57"/>
    </row>
    <row r="15" spans="1:10" ht="15.75" thickBot="1">
      <c r="A15" s="570" t="s">
        <v>127</v>
      </c>
      <c r="B15" s="570"/>
      <c r="C15" s="570"/>
      <c r="D15" s="570"/>
      <c r="E15" s="570"/>
      <c r="F15" s="570"/>
      <c r="G15" s="570"/>
      <c r="H15" s="9"/>
      <c r="J15" s="58"/>
    </row>
    <row r="16" spans="1:23" ht="15.75" thickBot="1">
      <c r="A16" s="2"/>
      <c r="B16" s="6"/>
      <c r="C16" s="6"/>
      <c r="D16" s="571" t="s">
        <v>852</v>
      </c>
      <c r="E16" s="572"/>
      <c r="F16" s="572"/>
      <c r="G16" s="568"/>
      <c r="I16" s="2"/>
      <c r="J16" s="6"/>
      <c r="K16" s="6"/>
      <c r="L16" s="573" t="s">
        <v>859</v>
      </c>
      <c r="M16" s="574"/>
      <c r="N16" s="574"/>
      <c r="O16" s="575"/>
      <c r="Q16" s="2"/>
      <c r="R16" s="6"/>
      <c r="S16" s="6"/>
      <c r="T16" s="558" t="s">
        <v>866</v>
      </c>
      <c r="U16" s="559"/>
      <c r="V16" s="559"/>
      <c r="W16" s="554"/>
    </row>
    <row r="17" spans="1:23" ht="90.75" thickBot="1">
      <c r="A17" s="36" t="s">
        <v>124</v>
      </c>
      <c r="B17" s="37" t="s">
        <v>129</v>
      </c>
      <c r="C17" s="163" t="s">
        <v>130</v>
      </c>
      <c r="D17" s="188" t="s">
        <v>131</v>
      </c>
      <c r="E17" s="147" t="s">
        <v>132</v>
      </c>
      <c r="F17" s="147" t="s">
        <v>851</v>
      </c>
      <c r="G17" s="189" t="s">
        <v>134</v>
      </c>
      <c r="I17" s="36" t="s">
        <v>124</v>
      </c>
      <c r="J17" s="37" t="s">
        <v>129</v>
      </c>
      <c r="K17" s="163" t="s">
        <v>130</v>
      </c>
      <c r="L17" s="194" t="s">
        <v>131</v>
      </c>
      <c r="M17" s="195" t="s">
        <v>132</v>
      </c>
      <c r="N17" s="195" t="s">
        <v>851</v>
      </c>
      <c r="O17" s="196" t="s">
        <v>134</v>
      </c>
      <c r="Q17" s="36" t="s">
        <v>124</v>
      </c>
      <c r="R17" s="37" t="s">
        <v>129</v>
      </c>
      <c r="S17" s="163" t="s">
        <v>130</v>
      </c>
      <c r="T17" s="167" t="s">
        <v>131</v>
      </c>
      <c r="U17" s="37" t="s">
        <v>132</v>
      </c>
      <c r="V17" s="37" t="s">
        <v>851</v>
      </c>
      <c r="W17" s="168" t="s">
        <v>134</v>
      </c>
    </row>
    <row r="18" spans="1:23" ht="15">
      <c r="A18" s="555" t="s">
        <v>299</v>
      </c>
      <c r="B18" s="59" t="s">
        <v>285</v>
      </c>
      <c r="C18" s="164">
        <v>4</v>
      </c>
      <c r="D18" s="569">
        <v>133500</v>
      </c>
      <c r="E18" s="197">
        <f>($D$18*F18*$B$7*$C$7)/(1000000)</f>
        <v>674.7624</v>
      </c>
      <c r="F18" s="190">
        <v>0.65</v>
      </c>
      <c r="G18" s="191">
        <f aca="true" t="shared" si="0" ref="G18:G30">(F18/C18)*100</f>
        <v>16.25</v>
      </c>
      <c r="I18" s="555" t="s">
        <v>299</v>
      </c>
      <c r="J18" s="59" t="s">
        <v>285</v>
      </c>
      <c r="K18" s="164">
        <v>4</v>
      </c>
      <c r="L18" s="560">
        <v>126200</v>
      </c>
      <c r="M18" s="60">
        <f>($L$18*N18*$B$7*$C$7)/(1000000)</f>
        <v>677.118528</v>
      </c>
      <c r="N18" s="183">
        <v>0.69</v>
      </c>
      <c r="O18" s="172">
        <f>(N18/K18)*100</f>
        <v>17.25</v>
      </c>
      <c r="Q18" s="555" t="s">
        <v>299</v>
      </c>
      <c r="R18" s="59" t="s">
        <v>285</v>
      </c>
      <c r="S18" s="164">
        <v>4</v>
      </c>
      <c r="T18" s="560">
        <v>184300</v>
      </c>
      <c r="U18" s="60">
        <f>($T$18*V18*$B$7*$C$7)/(1000000)</f>
        <v>616.240224</v>
      </c>
      <c r="V18" s="183">
        <v>0.43</v>
      </c>
      <c r="W18" s="172">
        <f>(V18/S18)*100</f>
        <v>10.75</v>
      </c>
    </row>
    <row r="19" spans="1:23" ht="15">
      <c r="A19" s="556"/>
      <c r="B19" s="59" t="s">
        <v>286</v>
      </c>
      <c r="C19" s="164">
        <v>2.5</v>
      </c>
      <c r="D19" s="561"/>
      <c r="E19" s="60">
        <f>($D$18*F19*$B$7*$C$7)/(1000000)</f>
        <v>332.19072</v>
      </c>
      <c r="F19" s="183">
        <v>0.32</v>
      </c>
      <c r="G19" s="172">
        <f t="shared" si="0"/>
        <v>12.8</v>
      </c>
      <c r="I19" s="556"/>
      <c r="J19" s="59" t="s">
        <v>286</v>
      </c>
      <c r="K19" s="164">
        <v>2.5</v>
      </c>
      <c r="L19" s="561"/>
      <c r="M19" s="60">
        <f>($L$18*N19*$B$7*$C$7)/(1000000)</f>
        <v>294.39936</v>
      </c>
      <c r="N19" s="183">
        <v>0.3</v>
      </c>
      <c r="O19" s="172">
        <f>(N19/K19)*100</f>
        <v>12</v>
      </c>
      <c r="Q19" s="556"/>
      <c r="R19" s="59" t="s">
        <v>286</v>
      </c>
      <c r="S19" s="164">
        <v>2.5</v>
      </c>
      <c r="T19" s="561"/>
      <c r="U19" s="60">
        <f>($T$18*V19*$B$7*$C$7)/(1000000)</f>
        <v>300.954528</v>
      </c>
      <c r="V19" s="183">
        <v>0.21</v>
      </c>
      <c r="W19" s="172">
        <f>(V19/S19)*100</f>
        <v>8.399999999999999</v>
      </c>
    </row>
    <row r="20" spans="1:23" ht="15">
      <c r="A20" s="556"/>
      <c r="B20" s="62" t="s">
        <v>298</v>
      </c>
      <c r="C20" s="164">
        <v>0.05</v>
      </c>
      <c r="D20" s="561"/>
      <c r="E20" s="60"/>
      <c r="F20" s="184" t="s">
        <v>590</v>
      </c>
      <c r="G20" s="172"/>
      <c r="I20" s="556"/>
      <c r="J20" s="62" t="s">
        <v>298</v>
      </c>
      <c r="K20" s="164">
        <v>0.05</v>
      </c>
      <c r="L20" s="561"/>
      <c r="M20" s="60"/>
      <c r="N20" s="184" t="s">
        <v>590</v>
      </c>
      <c r="O20" s="172"/>
      <c r="Q20" s="556"/>
      <c r="R20" s="62" t="s">
        <v>298</v>
      </c>
      <c r="S20" s="164">
        <v>0.05</v>
      </c>
      <c r="T20" s="561"/>
      <c r="U20" s="60"/>
      <c r="V20" s="184" t="s">
        <v>590</v>
      </c>
      <c r="W20" s="172"/>
    </row>
    <row r="21" spans="1:23" ht="15">
      <c r="A21" s="556"/>
      <c r="B21" s="62" t="s">
        <v>287</v>
      </c>
      <c r="C21" s="164">
        <v>0.1</v>
      </c>
      <c r="D21" s="561"/>
      <c r="E21" s="60"/>
      <c r="F21" s="184" t="s">
        <v>475</v>
      </c>
      <c r="G21" s="172"/>
      <c r="I21" s="556"/>
      <c r="J21" s="62"/>
      <c r="K21" s="164"/>
      <c r="L21" s="561"/>
      <c r="M21" s="60"/>
      <c r="N21" s="184"/>
      <c r="O21" s="172"/>
      <c r="Q21" s="556"/>
      <c r="R21" s="62"/>
      <c r="S21" s="164"/>
      <c r="T21" s="561"/>
      <c r="U21" s="60"/>
      <c r="V21" s="184"/>
      <c r="W21" s="172"/>
    </row>
    <row r="22" spans="1:23" ht="15">
      <c r="A22" s="556"/>
      <c r="B22" s="62" t="s">
        <v>288</v>
      </c>
      <c r="C22" s="164">
        <v>0.1</v>
      </c>
      <c r="D22" s="561"/>
      <c r="E22" s="60"/>
      <c r="F22" s="184" t="s">
        <v>475</v>
      </c>
      <c r="G22" s="172"/>
      <c r="I22" s="556"/>
      <c r="J22" s="62"/>
      <c r="K22" s="164"/>
      <c r="L22" s="561"/>
      <c r="M22" s="60"/>
      <c r="N22" s="184"/>
      <c r="O22" s="172"/>
      <c r="Q22" s="556"/>
      <c r="R22" s="62"/>
      <c r="S22" s="164"/>
      <c r="T22" s="561"/>
      <c r="U22" s="60"/>
      <c r="V22" s="184"/>
      <c r="W22" s="172"/>
    </row>
    <row r="23" spans="1:23" ht="15">
      <c r="A23" s="556"/>
      <c r="B23" s="62" t="s">
        <v>289</v>
      </c>
      <c r="C23" s="164">
        <v>0.1</v>
      </c>
      <c r="D23" s="561"/>
      <c r="E23" s="60"/>
      <c r="F23" s="185" t="s">
        <v>475</v>
      </c>
      <c r="G23" s="172"/>
      <c r="I23" s="556"/>
      <c r="J23" s="62"/>
      <c r="K23" s="164"/>
      <c r="L23" s="561"/>
      <c r="M23" s="60"/>
      <c r="N23" s="185"/>
      <c r="O23" s="172"/>
      <c r="Q23" s="556"/>
      <c r="R23" s="62"/>
      <c r="S23" s="164"/>
      <c r="T23" s="561"/>
      <c r="U23" s="60"/>
      <c r="V23" s="185"/>
      <c r="W23" s="172"/>
    </row>
    <row r="24" spans="1:23" ht="15">
      <c r="A24" s="556"/>
      <c r="B24" s="59" t="s">
        <v>290</v>
      </c>
      <c r="C24" s="164">
        <v>10</v>
      </c>
      <c r="D24" s="561"/>
      <c r="E24" s="60">
        <f aca="true" t="shared" si="1" ref="E24:E30">($D$18*F24*$B$7*$C$7)/(1000000)</f>
        <v>3041.62128</v>
      </c>
      <c r="F24" s="183">
        <v>2.93</v>
      </c>
      <c r="G24" s="172">
        <f t="shared" si="0"/>
        <v>29.300000000000004</v>
      </c>
      <c r="I24" s="556"/>
      <c r="J24" s="59" t="s">
        <v>290</v>
      </c>
      <c r="K24" s="164">
        <v>10</v>
      </c>
      <c r="L24" s="561"/>
      <c r="M24" s="60">
        <f>($L$18*N24*$B$7*$C$7)/(1000000)</f>
        <v>2836.047168</v>
      </c>
      <c r="N24" s="183">
        <v>2.89</v>
      </c>
      <c r="O24" s="172">
        <f>(N24/K24)*100</f>
        <v>28.900000000000002</v>
      </c>
      <c r="Q24" s="556"/>
      <c r="R24" s="59" t="s">
        <v>290</v>
      </c>
      <c r="S24" s="164">
        <v>10</v>
      </c>
      <c r="T24" s="561"/>
      <c r="U24" s="60">
        <f>($T$18*V24*$B$7*$C$7)/(1000000)</f>
        <v>3654.447839999999</v>
      </c>
      <c r="V24" s="183">
        <v>2.55</v>
      </c>
      <c r="W24" s="172">
        <f>(V24/S24)*100</f>
        <v>25.5</v>
      </c>
    </row>
    <row r="25" spans="1:23" ht="15">
      <c r="A25" s="556"/>
      <c r="B25" s="59" t="s">
        <v>291</v>
      </c>
      <c r="C25" s="164">
        <v>0.05</v>
      </c>
      <c r="D25" s="561"/>
      <c r="E25" s="60"/>
      <c r="F25" s="183" t="s">
        <v>471</v>
      </c>
      <c r="G25" s="172"/>
      <c r="I25" s="556"/>
      <c r="J25" s="59" t="s">
        <v>291</v>
      </c>
      <c r="K25" s="164">
        <v>0.05</v>
      </c>
      <c r="L25" s="561"/>
      <c r="M25" s="60"/>
      <c r="N25" s="183" t="s">
        <v>471</v>
      </c>
      <c r="O25" s="172"/>
      <c r="Q25" s="556"/>
      <c r="R25" s="59" t="s">
        <v>291</v>
      </c>
      <c r="S25" s="164">
        <v>0.05</v>
      </c>
      <c r="T25" s="561"/>
      <c r="U25" s="60"/>
      <c r="V25" s="183" t="s">
        <v>471</v>
      </c>
      <c r="W25" s="172"/>
    </row>
    <row r="26" spans="1:23" ht="15">
      <c r="A26" s="556"/>
      <c r="B26" s="62" t="s">
        <v>292</v>
      </c>
      <c r="C26" s="164">
        <v>0.001</v>
      </c>
      <c r="D26" s="561"/>
      <c r="E26" s="60"/>
      <c r="F26" s="184" t="s">
        <v>476</v>
      </c>
      <c r="G26" s="172"/>
      <c r="I26" s="556"/>
      <c r="J26" s="62"/>
      <c r="K26" s="164"/>
      <c r="L26" s="561"/>
      <c r="M26" s="60"/>
      <c r="N26" s="184"/>
      <c r="O26" s="172"/>
      <c r="Q26" s="556"/>
      <c r="R26" s="62"/>
      <c r="S26" s="164"/>
      <c r="T26" s="561"/>
      <c r="U26" s="60"/>
      <c r="V26" s="184"/>
      <c r="W26" s="172"/>
    </row>
    <row r="27" spans="1:23" ht="15">
      <c r="A27" s="556"/>
      <c r="B27" s="62" t="s">
        <v>293</v>
      </c>
      <c r="C27" s="164">
        <v>3</v>
      </c>
      <c r="D27" s="561"/>
      <c r="E27" s="60">
        <f t="shared" si="1"/>
        <v>415.2384</v>
      </c>
      <c r="F27" s="183">
        <v>0.4</v>
      </c>
      <c r="G27" s="172">
        <f t="shared" si="0"/>
        <v>13.333333333333334</v>
      </c>
      <c r="I27" s="556"/>
      <c r="J27" s="62"/>
      <c r="K27" s="164"/>
      <c r="L27" s="561"/>
      <c r="M27" s="60"/>
      <c r="N27" s="183"/>
      <c r="O27" s="172"/>
      <c r="Q27" s="556"/>
      <c r="R27" s="62"/>
      <c r="S27" s="164"/>
      <c r="T27" s="561"/>
      <c r="U27" s="60"/>
      <c r="V27" s="183"/>
      <c r="W27" s="172"/>
    </row>
    <row r="28" spans="1:23" ht="15">
      <c r="A28" s="556"/>
      <c r="B28" s="62" t="s">
        <v>294</v>
      </c>
      <c r="C28" s="164">
        <v>0.01</v>
      </c>
      <c r="D28" s="561"/>
      <c r="E28" s="60"/>
      <c r="F28" s="184" t="s">
        <v>476</v>
      </c>
      <c r="G28" s="172"/>
      <c r="I28" s="556"/>
      <c r="J28" s="62"/>
      <c r="K28" s="164"/>
      <c r="L28" s="561"/>
      <c r="M28" s="60"/>
      <c r="N28" s="184"/>
      <c r="O28" s="172"/>
      <c r="Q28" s="556"/>
      <c r="R28" s="62"/>
      <c r="S28" s="164"/>
      <c r="T28" s="561"/>
      <c r="U28" s="60"/>
      <c r="V28" s="184"/>
      <c r="W28" s="172"/>
    </row>
    <row r="29" spans="1:23" ht="15">
      <c r="A29" s="556"/>
      <c r="B29" s="162" t="s">
        <v>296</v>
      </c>
      <c r="C29" s="165">
        <v>150</v>
      </c>
      <c r="D29" s="561"/>
      <c r="E29" s="60">
        <f t="shared" si="1"/>
        <v>36333.36</v>
      </c>
      <c r="F29" s="186">
        <v>35</v>
      </c>
      <c r="G29" s="173">
        <f t="shared" si="0"/>
        <v>23.333333333333332</v>
      </c>
      <c r="I29" s="556"/>
      <c r="J29" s="162" t="s">
        <v>296</v>
      </c>
      <c r="K29" s="165">
        <v>150</v>
      </c>
      <c r="L29" s="561"/>
      <c r="M29" s="60">
        <f>($L$18*N29*$B$7*$C$7)/(1000000)</f>
        <v>41215.9104</v>
      </c>
      <c r="N29" s="186">
        <v>42</v>
      </c>
      <c r="O29" s="173">
        <f>(N29/K29)*100</f>
        <v>28.000000000000004</v>
      </c>
      <c r="Q29" s="556"/>
      <c r="R29" s="162" t="s">
        <v>296</v>
      </c>
      <c r="S29" s="165">
        <v>150</v>
      </c>
      <c r="T29" s="561"/>
      <c r="U29" s="60">
        <f>($T$18*V29*$B$7*$C$7)/(1000000)</f>
        <v>63057.1392</v>
      </c>
      <c r="V29" s="186">
        <v>44</v>
      </c>
      <c r="W29" s="173">
        <f>(V29/S29)*100</f>
        <v>29.333333333333332</v>
      </c>
    </row>
    <row r="30" spans="1:23" ht="15.75" thickBot="1">
      <c r="A30" s="557"/>
      <c r="B30" s="63" t="s">
        <v>297</v>
      </c>
      <c r="C30" s="166">
        <v>500</v>
      </c>
      <c r="D30" s="562"/>
      <c r="E30" s="170">
        <f t="shared" si="1"/>
        <v>372676.464</v>
      </c>
      <c r="F30" s="187">
        <v>359</v>
      </c>
      <c r="G30" s="174">
        <f t="shared" si="0"/>
        <v>71.8</v>
      </c>
      <c r="I30" s="557"/>
      <c r="J30" s="63" t="s">
        <v>297</v>
      </c>
      <c r="K30" s="166">
        <v>500</v>
      </c>
      <c r="L30" s="562"/>
      <c r="M30" s="170">
        <f>($L$18*N30*$B$7*$C$7)/(1000000)</f>
        <v>382719.168</v>
      </c>
      <c r="N30" s="187">
        <v>390</v>
      </c>
      <c r="O30" s="174">
        <f>(N30/K30)*100</f>
        <v>78</v>
      </c>
      <c r="Q30" s="557"/>
      <c r="R30" s="63" t="s">
        <v>297</v>
      </c>
      <c r="S30" s="166">
        <v>500</v>
      </c>
      <c r="T30" s="562"/>
      <c r="U30" s="170">
        <f>($T$18*V30*$B$7*$C$7)/(1000000)</f>
        <v>563214.9024</v>
      </c>
      <c r="V30" s="187">
        <v>393</v>
      </c>
      <c r="W30" s="174">
        <f>(V30/S30)*100</f>
        <v>78.60000000000001</v>
      </c>
    </row>
    <row r="31" spans="3:12" ht="15">
      <c r="C31" s="58"/>
      <c r="D31" s="58"/>
      <c r="E31" s="58"/>
      <c r="F31" s="58"/>
      <c r="G31" s="58"/>
      <c r="H31" s="58"/>
      <c r="J31" s="58"/>
      <c r="K31" s="58"/>
      <c r="L31" s="58"/>
    </row>
    <row r="32" spans="3:11" ht="15">
      <c r="C32" s="64"/>
      <c r="F32" s="65"/>
      <c r="I32" s="58"/>
      <c r="J32" s="58"/>
      <c r="K32" s="58"/>
    </row>
    <row r="33" spans="6:11" ht="15.75" thickBot="1">
      <c r="F33" s="65"/>
      <c r="I33" s="58"/>
      <c r="J33" s="58"/>
      <c r="K33" s="58"/>
    </row>
    <row r="34" spans="4:23" ht="12.75" customHeight="1" thickBot="1">
      <c r="D34" s="566" t="s">
        <v>853</v>
      </c>
      <c r="E34" s="567"/>
      <c r="F34" s="567"/>
      <c r="G34" s="568"/>
      <c r="L34" s="552" t="s">
        <v>860</v>
      </c>
      <c r="M34" s="553"/>
      <c r="N34" s="553"/>
      <c r="O34" s="554"/>
      <c r="T34" s="552" t="s">
        <v>867</v>
      </c>
      <c r="U34" s="553"/>
      <c r="V34" s="553"/>
      <c r="W34" s="554"/>
    </row>
    <row r="35" spans="1:23" ht="90">
      <c r="A35" s="36" t="s">
        <v>124</v>
      </c>
      <c r="B35" s="37" t="s">
        <v>129</v>
      </c>
      <c r="C35" s="163" t="s">
        <v>130</v>
      </c>
      <c r="D35" s="167" t="s">
        <v>131</v>
      </c>
      <c r="E35" s="37" t="s">
        <v>132</v>
      </c>
      <c r="F35" s="37" t="s">
        <v>851</v>
      </c>
      <c r="G35" s="168" t="s">
        <v>134</v>
      </c>
      <c r="I35" s="36" t="s">
        <v>124</v>
      </c>
      <c r="J35" s="37" t="s">
        <v>129</v>
      </c>
      <c r="K35" s="163" t="s">
        <v>130</v>
      </c>
      <c r="L35" s="167" t="s">
        <v>131</v>
      </c>
      <c r="M35" s="37" t="s">
        <v>132</v>
      </c>
      <c r="N35" s="37" t="s">
        <v>851</v>
      </c>
      <c r="O35" s="168" t="s">
        <v>134</v>
      </c>
      <c r="Q35" s="36" t="s">
        <v>124</v>
      </c>
      <c r="R35" s="37" t="s">
        <v>129</v>
      </c>
      <c r="S35" s="163" t="s">
        <v>130</v>
      </c>
      <c r="T35" s="167" t="s">
        <v>131</v>
      </c>
      <c r="U35" s="37" t="s">
        <v>132</v>
      </c>
      <c r="V35" s="37" t="s">
        <v>851</v>
      </c>
      <c r="W35" s="168" t="s">
        <v>134</v>
      </c>
    </row>
    <row r="36" spans="1:23" ht="15">
      <c r="A36" s="555" t="s">
        <v>300</v>
      </c>
      <c r="B36" s="59" t="s">
        <v>285</v>
      </c>
      <c r="C36" s="164">
        <v>4</v>
      </c>
      <c r="D36" s="560">
        <v>24400</v>
      </c>
      <c r="E36" s="60">
        <f>($D$36*F36*$B$8*$C$8)/(1000000)</f>
        <v>72.786176</v>
      </c>
      <c r="F36" s="61">
        <v>0.59</v>
      </c>
      <c r="G36" s="169">
        <f>(F36/C36)*100</f>
        <v>14.75</v>
      </c>
      <c r="I36" s="555" t="s">
        <v>300</v>
      </c>
      <c r="J36" s="59" t="s">
        <v>285</v>
      </c>
      <c r="K36" s="164">
        <v>4</v>
      </c>
      <c r="L36" s="549">
        <v>24650</v>
      </c>
      <c r="M36" s="60">
        <f>($L$36*N36*$B$8*$C$8)/(1000000)</f>
        <v>54.837376</v>
      </c>
      <c r="N36" s="61">
        <v>0.44</v>
      </c>
      <c r="O36" s="169">
        <f>(N36/K36)*100</f>
        <v>11</v>
      </c>
      <c r="Q36" s="555" t="s">
        <v>300</v>
      </c>
      <c r="R36" s="59" t="s">
        <v>285</v>
      </c>
      <c r="S36" s="164">
        <v>4</v>
      </c>
      <c r="T36" s="560">
        <v>24050</v>
      </c>
      <c r="U36" s="60">
        <f>($T$36*V36*$B$8*$C$8)/(1000000)</f>
        <v>44.990816</v>
      </c>
      <c r="V36" s="61">
        <v>0.37</v>
      </c>
      <c r="W36" s="169">
        <f>(V36/S36)*100</f>
        <v>9.25</v>
      </c>
    </row>
    <row r="37" spans="1:23" ht="15">
      <c r="A37" s="556"/>
      <c r="B37" s="59" t="s">
        <v>286</v>
      </c>
      <c r="C37" s="164">
        <v>2.5</v>
      </c>
      <c r="D37" s="561"/>
      <c r="E37" s="60">
        <f>($D$36*F37*$B$8*$C$8)/(1000000)</f>
        <v>25.906944</v>
      </c>
      <c r="F37" s="61">
        <v>0.21</v>
      </c>
      <c r="G37" s="169">
        <f>(F37/C37)*100</f>
        <v>8.399999999999999</v>
      </c>
      <c r="I37" s="556"/>
      <c r="J37" s="59" t="s">
        <v>286</v>
      </c>
      <c r="K37" s="164">
        <v>2.5</v>
      </c>
      <c r="L37" s="550"/>
      <c r="M37" s="60">
        <f>($L$36*N37*$B$8*$C$8)/(1000000)</f>
        <v>18.69456</v>
      </c>
      <c r="N37" s="61">
        <v>0.15</v>
      </c>
      <c r="O37" s="169">
        <f>(N37/K37)*100</f>
        <v>6</v>
      </c>
      <c r="Q37" s="556"/>
      <c r="R37" s="59" t="s">
        <v>286</v>
      </c>
      <c r="S37" s="164">
        <v>2.5</v>
      </c>
      <c r="T37" s="561"/>
      <c r="U37" s="60">
        <f>($T$36*V37*$B$8*$C$8)/(1000000)</f>
        <v>14.591616</v>
      </c>
      <c r="V37" s="61">
        <v>0.12</v>
      </c>
      <c r="W37" s="169">
        <f>(V37/S37)*100</f>
        <v>4.8</v>
      </c>
    </row>
    <row r="38" spans="1:23" ht="15">
      <c r="A38" s="556"/>
      <c r="B38" s="62" t="s">
        <v>298</v>
      </c>
      <c r="C38" s="164">
        <v>0.05</v>
      </c>
      <c r="D38" s="561"/>
      <c r="E38" s="60"/>
      <c r="F38" s="66" t="s">
        <v>590</v>
      </c>
      <c r="G38" s="169"/>
      <c r="I38" s="556"/>
      <c r="J38" s="62" t="s">
        <v>298</v>
      </c>
      <c r="K38" s="164">
        <v>0.05</v>
      </c>
      <c r="L38" s="550"/>
      <c r="M38" s="60"/>
      <c r="N38" s="66" t="s">
        <v>590</v>
      </c>
      <c r="O38" s="169"/>
      <c r="Q38" s="556"/>
      <c r="R38" s="62" t="s">
        <v>298</v>
      </c>
      <c r="S38" s="164">
        <v>0.05</v>
      </c>
      <c r="T38" s="561"/>
      <c r="U38" s="60"/>
      <c r="V38" s="66" t="s">
        <v>590</v>
      </c>
      <c r="W38" s="169"/>
    </row>
    <row r="39" spans="1:23" ht="15">
      <c r="A39" s="556"/>
      <c r="B39" s="62" t="s">
        <v>287</v>
      </c>
      <c r="C39" s="164">
        <v>0.1</v>
      </c>
      <c r="D39" s="561"/>
      <c r="E39" s="60">
        <f>($D$36*F39*$B$8*$C$8)/(1000000)</f>
        <v>0.28374271999999995</v>
      </c>
      <c r="F39" s="66">
        <v>0.0023</v>
      </c>
      <c r="G39" s="169">
        <f>(F39/C39)*100</f>
        <v>2.3</v>
      </c>
      <c r="I39" s="556"/>
      <c r="J39" s="62"/>
      <c r="K39" s="164"/>
      <c r="L39" s="550"/>
      <c r="M39" s="60"/>
      <c r="N39" s="66"/>
      <c r="O39" s="169"/>
      <c r="Q39" s="556"/>
      <c r="R39" s="62"/>
      <c r="S39" s="164"/>
      <c r="T39" s="561"/>
      <c r="U39" s="60"/>
      <c r="V39" s="66"/>
      <c r="W39" s="169"/>
    </row>
    <row r="40" spans="1:23" ht="15">
      <c r="A40" s="556"/>
      <c r="B40" s="62" t="s">
        <v>288</v>
      </c>
      <c r="C40" s="164">
        <v>0.1</v>
      </c>
      <c r="D40" s="561"/>
      <c r="E40" s="60">
        <f>($D$36*F40*$B$8*$C$8)/(1000000)</f>
        <v>0.12336640000000001</v>
      </c>
      <c r="F40" s="66">
        <v>0.001</v>
      </c>
      <c r="G40" s="169">
        <f>(F40/C40)*100</f>
        <v>1</v>
      </c>
      <c r="I40" s="556"/>
      <c r="J40" s="62"/>
      <c r="K40" s="164"/>
      <c r="L40" s="550"/>
      <c r="M40" s="60"/>
      <c r="N40" s="66"/>
      <c r="O40" s="169"/>
      <c r="Q40" s="556"/>
      <c r="R40" s="62"/>
      <c r="S40" s="164"/>
      <c r="T40" s="561"/>
      <c r="U40" s="60"/>
      <c r="V40" s="66"/>
      <c r="W40" s="169"/>
    </row>
    <row r="41" spans="1:23" ht="15">
      <c r="A41" s="556"/>
      <c r="B41" s="62" t="s">
        <v>289</v>
      </c>
      <c r="C41" s="164">
        <v>0.1</v>
      </c>
      <c r="D41" s="561"/>
      <c r="E41" s="60"/>
      <c r="F41" s="66" t="s">
        <v>475</v>
      </c>
      <c r="G41" s="169"/>
      <c r="I41" s="556"/>
      <c r="J41" s="62"/>
      <c r="K41" s="164"/>
      <c r="L41" s="550"/>
      <c r="M41" s="60"/>
      <c r="N41" s="66"/>
      <c r="O41" s="169"/>
      <c r="Q41" s="556"/>
      <c r="R41" s="62"/>
      <c r="S41" s="164"/>
      <c r="T41" s="561"/>
      <c r="U41" s="60"/>
      <c r="V41" s="66"/>
      <c r="W41" s="169"/>
    </row>
    <row r="42" spans="1:23" ht="15">
      <c r="A42" s="556"/>
      <c r="B42" s="59"/>
      <c r="C42" s="164"/>
      <c r="D42" s="561"/>
      <c r="E42" s="60"/>
      <c r="F42" s="67"/>
      <c r="G42" s="169"/>
      <c r="I42" s="556"/>
      <c r="J42" s="59"/>
      <c r="K42" s="164"/>
      <c r="L42" s="550"/>
      <c r="M42" s="60"/>
      <c r="N42" s="67"/>
      <c r="O42" s="169"/>
      <c r="Q42" s="556"/>
      <c r="R42" s="59"/>
      <c r="S42" s="164"/>
      <c r="T42" s="561"/>
      <c r="U42" s="60"/>
      <c r="V42" s="67"/>
      <c r="W42" s="169"/>
    </row>
    <row r="43" spans="1:23" ht="15">
      <c r="A43" s="556"/>
      <c r="B43" s="59"/>
      <c r="C43" s="164"/>
      <c r="D43" s="561"/>
      <c r="E43" s="60"/>
      <c r="F43" s="61"/>
      <c r="G43" s="169"/>
      <c r="I43" s="556"/>
      <c r="J43" s="59"/>
      <c r="K43" s="164"/>
      <c r="L43" s="550"/>
      <c r="M43" s="60"/>
      <c r="N43" s="61"/>
      <c r="O43" s="169"/>
      <c r="Q43" s="556"/>
      <c r="R43" s="59"/>
      <c r="S43" s="164"/>
      <c r="T43" s="561"/>
      <c r="U43" s="60"/>
      <c r="V43" s="61"/>
      <c r="W43" s="169"/>
    </row>
    <row r="44" spans="1:23" ht="15">
      <c r="A44" s="556"/>
      <c r="B44" s="62"/>
      <c r="C44" s="164"/>
      <c r="D44" s="561"/>
      <c r="E44" s="60"/>
      <c r="F44" s="61"/>
      <c r="G44" s="169"/>
      <c r="I44" s="556"/>
      <c r="J44" s="62"/>
      <c r="K44" s="164"/>
      <c r="L44" s="550"/>
      <c r="M44" s="60"/>
      <c r="N44" s="61"/>
      <c r="O44" s="169"/>
      <c r="Q44" s="556"/>
      <c r="R44" s="62"/>
      <c r="S44" s="164"/>
      <c r="T44" s="561"/>
      <c r="U44" s="60"/>
      <c r="V44" s="61"/>
      <c r="W44" s="169"/>
    </row>
    <row r="45" spans="1:23" ht="15">
      <c r="A45" s="556"/>
      <c r="B45" s="62"/>
      <c r="C45" s="164"/>
      <c r="D45" s="561"/>
      <c r="E45" s="60"/>
      <c r="F45" s="61"/>
      <c r="G45" s="169"/>
      <c r="I45" s="556"/>
      <c r="J45" s="62"/>
      <c r="K45" s="164"/>
      <c r="L45" s="550"/>
      <c r="M45" s="60"/>
      <c r="N45" s="61"/>
      <c r="O45" s="169"/>
      <c r="Q45" s="556"/>
      <c r="R45" s="62"/>
      <c r="S45" s="164"/>
      <c r="T45" s="561"/>
      <c r="U45" s="60"/>
      <c r="V45" s="61"/>
      <c r="W45" s="169"/>
    </row>
    <row r="46" spans="1:23" ht="15">
      <c r="A46" s="556"/>
      <c r="B46" s="62"/>
      <c r="C46" s="164"/>
      <c r="D46" s="561"/>
      <c r="E46" s="60"/>
      <c r="F46" s="62"/>
      <c r="G46" s="169"/>
      <c r="I46" s="556"/>
      <c r="J46" s="62"/>
      <c r="K46" s="164"/>
      <c r="L46" s="550"/>
      <c r="M46" s="60"/>
      <c r="N46" s="62"/>
      <c r="O46" s="169"/>
      <c r="Q46" s="556"/>
      <c r="R46" s="62"/>
      <c r="S46" s="164"/>
      <c r="T46" s="561"/>
      <c r="U46" s="60"/>
      <c r="V46" s="62"/>
      <c r="W46" s="169"/>
    </row>
    <row r="47" spans="1:23" ht="15.75" thickBot="1">
      <c r="A47" s="557"/>
      <c r="B47" s="63"/>
      <c r="C47" s="166"/>
      <c r="D47" s="562"/>
      <c r="E47" s="170"/>
      <c r="F47" s="175"/>
      <c r="G47" s="171"/>
      <c r="I47" s="557"/>
      <c r="J47" s="63"/>
      <c r="K47" s="166"/>
      <c r="L47" s="551"/>
      <c r="M47" s="170"/>
      <c r="N47" s="175"/>
      <c r="O47" s="171"/>
      <c r="Q47" s="557"/>
      <c r="R47" s="63"/>
      <c r="S47" s="166"/>
      <c r="T47" s="562"/>
      <c r="U47" s="170"/>
      <c r="V47" s="175"/>
      <c r="W47" s="171"/>
    </row>
    <row r="50" ht="15.75" thickBot="1"/>
    <row r="51" spans="4:23" ht="15.75" thickBot="1">
      <c r="D51" s="552" t="s">
        <v>854</v>
      </c>
      <c r="E51" s="553"/>
      <c r="F51" s="553"/>
      <c r="G51" s="554"/>
      <c r="L51" s="552" t="s">
        <v>861</v>
      </c>
      <c r="M51" s="553"/>
      <c r="N51" s="553"/>
      <c r="O51" s="554"/>
      <c r="T51" s="552" t="s">
        <v>868</v>
      </c>
      <c r="U51" s="553"/>
      <c r="V51" s="553"/>
      <c r="W51" s="554"/>
    </row>
    <row r="52" spans="1:23" ht="90">
      <c r="A52" s="36" t="s">
        <v>124</v>
      </c>
      <c r="B52" s="37" t="s">
        <v>129</v>
      </c>
      <c r="C52" s="163" t="s">
        <v>130</v>
      </c>
      <c r="D52" s="167" t="s">
        <v>131</v>
      </c>
      <c r="E52" s="37" t="s">
        <v>132</v>
      </c>
      <c r="F52" s="37" t="s">
        <v>851</v>
      </c>
      <c r="G52" s="168" t="s">
        <v>134</v>
      </c>
      <c r="I52" s="36" t="s">
        <v>124</v>
      </c>
      <c r="J52" s="37" t="s">
        <v>129</v>
      </c>
      <c r="K52" s="163" t="s">
        <v>130</v>
      </c>
      <c r="L52" s="167" t="s">
        <v>131</v>
      </c>
      <c r="M52" s="37" t="s">
        <v>132</v>
      </c>
      <c r="N52" s="37" t="s">
        <v>851</v>
      </c>
      <c r="O52" s="168" t="s">
        <v>134</v>
      </c>
      <c r="Q52" s="36" t="s">
        <v>124</v>
      </c>
      <c r="R52" s="37" t="s">
        <v>129</v>
      </c>
      <c r="S52" s="163" t="s">
        <v>130</v>
      </c>
      <c r="T52" s="167" t="s">
        <v>131</v>
      </c>
      <c r="U52" s="37" t="s">
        <v>132</v>
      </c>
      <c r="V52" s="37" t="s">
        <v>851</v>
      </c>
      <c r="W52" s="168" t="s">
        <v>134</v>
      </c>
    </row>
    <row r="53" spans="1:23" ht="15">
      <c r="A53" s="555" t="s">
        <v>301</v>
      </c>
      <c r="B53" s="59" t="s">
        <v>295</v>
      </c>
      <c r="C53" s="164">
        <v>150</v>
      </c>
      <c r="D53" s="549">
        <v>19750</v>
      </c>
      <c r="E53" s="60">
        <f>($D$53*F53*$B$9*$C$9)/(1000000)</f>
        <v>2656.8648</v>
      </c>
      <c r="F53" s="61">
        <v>17.3</v>
      </c>
      <c r="G53" s="172">
        <f>(F53/C53)*100</f>
        <v>11.533333333333335</v>
      </c>
      <c r="H53" s="58"/>
      <c r="I53" s="563" t="s">
        <v>301</v>
      </c>
      <c r="J53" s="76" t="s">
        <v>295</v>
      </c>
      <c r="K53" s="164">
        <v>150</v>
      </c>
      <c r="L53" s="549">
        <v>19800</v>
      </c>
      <c r="M53" s="60">
        <f>($L$53*N53*$B$9*$C$9)/(1000000)</f>
        <v>4973.06304</v>
      </c>
      <c r="N53" s="61">
        <v>32.3</v>
      </c>
      <c r="O53" s="172">
        <f>(N53/K53)*100</f>
        <v>21.53333333333333</v>
      </c>
      <c r="P53" s="58"/>
      <c r="Q53" s="563" t="s">
        <v>301</v>
      </c>
      <c r="R53" s="76" t="s">
        <v>295</v>
      </c>
      <c r="S53" s="164">
        <v>150</v>
      </c>
      <c r="T53" s="549">
        <v>18600</v>
      </c>
      <c r="U53" s="60">
        <f>($T$53*V53*$B$9*$C$9)/(1000000)</f>
        <v>5105.56608</v>
      </c>
      <c r="V53" s="61">
        <v>35.3</v>
      </c>
      <c r="W53" s="172">
        <f>(V53/S53)*100</f>
        <v>23.53333333333333</v>
      </c>
    </row>
    <row r="54" spans="1:23" ht="15">
      <c r="A54" s="556"/>
      <c r="B54" s="59"/>
      <c r="C54" s="164"/>
      <c r="D54" s="550"/>
      <c r="E54" s="60"/>
      <c r="F54" s="61"/>
      <c r="G54" s="169"/>
      <c r="H54" s="58"/>
      <c r="I54" s="564"/>
      <c r="J54" s="76"/>
      <c r="K54" s="164"/>
      <c r="L54" s="550"/>
      <c r="M54" s="60"/>
      <c r="N54" s="61"/>
      <c r="O54" s="169"/>
      <c r="P54" s="58"/>
      <c r="Q54" s="564"/>
      <c r="R54" s="76"/>
      <c r="S54" s="164"/>
      <c r="T54" s="550"/>
      <c r="U54" s="60"/>
      <c r="V54" s="61"/>
      <c r="W54" s="169"/>
    </row>
    <row r="55" spans="1:23" ht="15">
      <c r="A55" s="556"/>
      <c r="B55" s="62"/>
      <c r="C55" s="164"/>
      <c r="D55" s="550"/>
      <c r="E55" s="60"/>
      <c r="F55" s="66"/>
      <c r="G55" s="169"/>
      <c r="H55" s="58"/>
      <c r="I55" s="564"/>
      <c r="J55" s="62"/>
      <c r="K55" s="164"/>
      <c r="L55" s="550"/>
      <c r="M55" s="60"/>
      <c r="N55" s="66"/>
      <c r="O55" s="169"/>
      <c r="P55" s="58"/>
      <c r="Q55" s="564"/>
      <c r="R55" s="62"/>
      <c r="S55" s="164"/>
      <c r="T55" s="550"/>
      <c r="U55" s="60"/>
      <c r="V55" s="66"/>
      <c r="W55" s="169"/>
    </row>
    <row r="56" spans="1:23" ht="15">
      <c r="A56" s="556"/>
      <c r="B56" s="62"/>
      <c r="C56" s="164"/>
      <c r="D56" s="550"/>
      <c r="E56" s="60"/>
      <c r="F56" s="66"/>
      <c r="G56" s="169"/>
      <c r="H56" s="58"/>
      <c r="I56" s="564"/>
      <c r="J56" s="62"/>
      <c r="K56" s="164"/>
      <c r="L56" s="550"/>
      <c r="M56" s="60"/>
      <c r="N56" s="66"/>
      <c r="O56" s="169"/>
      <c r="P56" s="58"/>
      <c r="Q56" s="564"/>
      <c r="R56" s="62"/>
      <c r="S56" s="164"/>
      <c r="T56" s="550"/>
      <c r="U56" s="60"/>
      <c r="V56" s="66"/>
      <c r="W56" s="169"/>
    </row>
    <row r="57" spans="1:23" ht="15">
      <c r="A57" s="556"/>
      <c r="B57" s="62"/>
      <c r="C57" s="164"/>
      <c r="D57" s="550"/>
      <c r="E57" s="60"/>
      <c r="F57" s="66"/>
      <c r="G57" s="169"/>
      <c r="H57" s="58"/>
      <c r="I57" s="564"/>
      <c r="J57" s="62"/>
      <c r="K57" s="164"/>
      <c r="L57" s="550"/>
      <c r="M57" s="60"/>
      <c r="N57" s="66"/>
      <c r="O57" s="169"/>
      <c r="P57" s="58"/>
      <c r="Q57" s="564"/>
      <c r="R57" s="62"/>
      <c r="S57" s="164"/>
      <c r="T57" s="550"/>
      <c r="U57" s="60"/>
      <c r="V57" s="66"/>
      <c r="W57" s="169"/>
    </row>
    <row r="58" spans="1:23" ht="15">
      <c r="A58" s="556"/>
      <c r="B58" s="62"/>
      <c r="C58" s="164"/>
      <c r="D58" s="550"/>
      <c r="E58" s="60"/>
      <c r="F58" s="66"/>
      <c r="G58" s="169"/>
      <c r="H58" s="58"/>
      <c r="I58" s="564"/>
      <c r="J58" s="62"/>
      <c r="K58" s="164"/>
      <c r="L58" s="550"/>
      <c r="M58" s="60"/>
      <c r="N58" s="66"/>
      <c r="O58" s="169"/>
      <c r="P58" s="58"/>
      <c r="Q58" s="564"/>
      <c r="R58" s="62"/>
      <c r="S58" s="164"/>
      <c r="T58" s="550"/>
      <c r="U58" s="60"/>
      <c r="V58" s="66"/>
      <c r="W58" s="169"/>
    </row>
    <row r="59" spans="1:23" ht="15">
      <c r="A59" s="556"/>
      <c r="B59" s="59"/>
      <c r="C59" s="164"/>
      <c r="D59" s="550"/>
      <c r="E59" s="60"/>
      <c r="F59" s="67"/>
      <c r="G59" s="169"/>
      <c r="H59" s="58"/>
      <c r="I59" s="564"/>
      <c r="J59" s="76"/>
      <c r="K59" s="164"/>
      <c r="L59" s="550"/>
      <c r="M59" s="60"/>
      <c r="N59" s="67"/>
      <c r="O59" s="169"/>
      <c r="P59" s="58"/>
      <c r="Q59" s="564"/>
      <c r="R59" s="76"/>
      <c r="S59" s="164"/>
      <c r="T59" s="550"/>
      <c r="U59" s="60"/>
      <c r="V59" s="67"/>
      <c r="W59" s="169"/>
    </row>
    <row r="60" spans="1:23" ht="15">
      <c r="A60" s="556"/>
      <c r="B60" s="59"/>
      <c r="C60" s="164"/>
      <c r="D60" s="550"/>
      <c r="E60" s="60"/>
      <c r="F60" s="61"/>
      <c r="G60" s="169"/>
      <c r="H60" s="58"/>
      <c r="I60" s="564"/>
      <c r="J60" s="76"/>
      <c r="K60" s="164"/>
      <c r="L60" s="550"/>
      <c r="M60" s="60"/>
      <c r="N60" s="61"/>
      <c r="O60" s="169"/>
      <c r="P60" s="58"/>
      <c r="Q60" s="564"/>
      <c r="R60" s="76"/>
      <c r="S60" s="164"/>
      <c r="T60" s="550"/>
      <c r="U60" s="60"/>
      <c r="V60" s="61"/>
      <c r="W60" s="169"/>
    </row>
    <row r="61" spans="1:23" ht="15">
      <c r="A61" s="556"/>
      <c r="B61" s="62"/>
      <c r="C61" s="164"/>
      <c r="D61" s="550"/>
      <c r="E61" s="60"/>
      <c r="F61" s="61"/>
      <c r="G61" s="169"/>
      <c r="H61" s="58"/>
      <c r="I61" s="564"/>
      <c r="J61" s="62"/>
      <c r="K61" s="164"/>
      <c r="L61" s="550"/>
      <c r="M61" s="60"/>
      <c r="N61" s="61"/>
      <c r="O61" s="169"/>
      <c r="P61" s="58"/>
      <c r="Q61" s="564"/>
      <c r="R61" s="62"/>
      <c r="S61" s="164"/>
      <c r="T61" s="550"/>
      <c r="U61" s="60"/>
      <c r="V61" s="61"/>
      <c r="W61" s="169"/>
    </row>
    <row r="62" spans="1:23" ht="15">
      <c r="A62" s="556"/>
      <c r="B62" s="62"/>
      <c r="C62" s="164"/>
      <c r="D62" s="550"/>
      <c r="E62" s="60"/>
      <c r="F62" s="61"/>
      <c r="G62" s="169"/>
      <c r="H62" s="58"/>
      <c r="I62" s="564"/>
      <c r="J62" s="62"/>
      <c r="K62" s="164"/>
      <c r="L62" s="550"/>
      <c r="M62" s="60"/>
      <c r="N62" s="61"/>
      <c r="O62" s="169"/>
      <c r="P62" s="58"/>
      <c r="Q62" s="564"/>
      <c r="R62" s="62"/>
      <c r="S62" s="164"/>
      <c r="T62" s="550"/>
      <c r="U62" s="60"/>
      <c r="V62" s="61"/>
      <c r="W62" s="169"/>
    </row>
    <row r="63" spans="1:23" ht="15">
      <c r="A63" s="556"/>
      <c r="B63" s="62"/>
      <c r="C63" s="164"/>
      <c r="D63" s="550"/>
      <c r="E63" s="60"/>
      <c r="F63" s="62"/>
      <c r="G63" s="169"/>
      <c r="H63" s="58"/>
      <c r="I63" s="564"/>
      <c r="J63" s="62"/>
      <c r="K63" s="164"/>
      <c r="L63" s="550"/>
      <c r="M63" s="60"/>
      <c r="N63" s="62"/>
      <c r="O63" s="169"/>
      <c r="P63" s="58"/>
      <c r="Q63" s="564"/>
      <c r="R63" s="62"/>
      <c r="S63" s="164"/>
      <c r="T63" s="550"/>
      <c r="U63" s="60"/>
      <c r="V63" s="62"/>
      <c r="W63" s="169"/>
    </row>
    <row r="64" spans="1:23" ht="15.75" thickBot="1">
      <c r="A64" s="557"/>
      <c r="B64" s="63"/>
      <c r="C64" s="166"/>
      <c r="D64" s="551"/>
      <c r="E64" s="170"/>
      <c r="F64" s="175"/>
      <c r="G64" s="171"/>
      <c r="H64" s="58"/>
      <c r="I64" s="565"/>
      <c r="J64" s="63"/>
      <c r="K64" s="166"/>
      <c r="L64" s="551"/>
      <c r="M64" s="170"/>
      <c r="N64" s="175"/>
      <c r="O64" s="171"/>
      <c r="P64" s="58"/>
      <c r="Q64" s="565"/>
      <c r="R64" s="63"/>
      <c r="S64" s="166"/>
      <c r="T64" s="551"/>
      <c r="U64" s="170"/>
      <c r="V64" s="175"/>
      <c r="W64" s="171"/>
    </row>
    <row r="67" ht="15.75" thickBot="1"/>
    <row r="68" spans="4:23" ht="15.75" thickBot="1">
      <c r="D68" s="552" t="s">
        <v>855</v>
      </c>
      <c r="E68" s="553"/>
      <c r="F68" s="553"/>
      <c r="G68" s="554"/>
      <c r="L68" s="552" t="s">
        <v>862</v>
      </c>
      <c r="M68" s="553"/>
      <c r="N68" s="553"/>
      <c r="O68" s="554"/>
      <c r="T68" s="552" t="s">
        <v>869</v>
      </c>
      <c r="U68" s="553"/>
      <c r="V68" s="553"/>
      <c r="W68" s="554"/>
    </row>
    <row r="69" spans="1:23" ht="90">
      <c r="A69" s="36" t="s">
        <v>124</v>
      </c>
      <c r="B69" s="37" t="s">
        <v>129</v>
      </c>
      <c r="C69" s="163" t="s">
        <v>130</v>
      </c>
      <c r="D69" s="167" t="s">
        <v>131</v>
      </c>
      <c r="E69" s="37" t="s">
        <v>132</v>
      </c>
      <c r="F69" s="37" t="s">
        <v>851</v>
      </c>
      <c r="G69" s="168" t="s">
        <v>134</v>
      </c>
      <c r="I69" s="36" t="s">
        <v>124</v>
      </c>
      <c r="J69" s="37" t="s">
        <v>129</v>
      </c>
      <c r="K69" s="163" t="s">
        <v>130</v>
      </c>
      <c r="L69" s="167" t="s">
        <v>131</v>
      </c>
      <c r="M69" s="37" t="s">
        <v>132</v>
      </c>
      <c r="N69" s="37" t="s">
        <v>851</v>
      </c>
      <c r="O69" s="168" t="s">
        <v>134</v>
      </c>
      <c r="Q69" s="36" t="s">
        <v>124</v>
      </c>
      <c r="R69" s="37" t="s">
        <v>129</v>
      </c>
      <c r="S69" s="163" t="s">
        <v>130</v>
      </c>
      <c r="T69" s="167" t="s">
        <v>131</v>
      </c>
      <c r="U69" s="37" t="s">
        <v>132</v>
      </c>
      <c r="V69" s="37" t="s">
        <v>851</v>
      </c>
      <c r="W69" s="168" t="s">
        <v>134</v>
      </c>
    </row>
    <row r="70" spans="1:23" ht="15">
      <c r="A70" s="555" t="s">
        <v>302</v>
      </c>
      <c r="B70" s="59" t="s">
        <v>295</v>
      </c>
      <c r="C70" s="164">
        <v>150</v>
      </c>
      <c r="D70" s="549">
        <v>520</v>
      </c>
      <c r="E70" s="60">
        <f>($D$70*F70*$B$10*$C$10)/(1000000)</f>
        <v>62.404992</v>
      </c>
      <c r="F70" s="61">
        <v>46.3</v>
      </c>
      <c r="G70" s="169">
        <f>(F70/C70)*100</f>
        <v>30.866666666666664</v>
      </c>
      <c r="I70" s="555" t="s">
        <v>302</v>
      </c>
      <c r="J70" s="59" t="s">
        <v>295</v>
      </c>
      <c r="K70" s="164">
        <v>150</v>
      </c>
      <c r="L70" s="549">
        <v>525</v>
      </c>
      <c r="M70" s="60">
        <f>($L$70*N70*$B$10*$C$10)/(1000000)</f>
        <v>40.41576</v>
      </c>
      <c r="N70" s="61">
        <v>29.7</v>
      </c>
      <c r="O70" s="169">
        <f>(N70/K70)*100</f>
        <v>19.799999999999997</v>
      </c>
      <c r="Q70" s="555" t="s">
        <v>302</v>
      </c>
      <c r="R70" s="59" t="s">
        <v>295</v>
      </c>
      <c r="S70" s="164">
        <v>150</v>
      </c>
      <c r="T70" s="549">
        <v>530</v>
      </c>
      <c r="U70" s="60">
        <f>($T$70*V70*$B$10*$C$10)/(1000000)</f>
        <v>30.634848</v>
      </c>
      <c r="V70" s="61">
        <v>22.3</v>
      </c>
      <c r="W70" s="172">
        <f>(V70/S70)*100</f>
        <v>14.866666666666667</v>
      </c>
    </row>
    <row r="71" spans="1:23" ht="15">
      <c r="A71" s="556"/>
      <c r="B71" s="59"/>
      <c r="C71" s="164"/>
      <c r="D71" s="550"/>
      <c r="E71" s="60"/>
      <c r="F71" s="61"/>
      <c r="G71" s="169"/>
      <c r="I71" s="556"/>
      <c r="J71" s="59"/>
      <c r="K71" s="164"/>
      <c r="L71" s="550"/>
      <c r="M71" s="60"/>
      <c r="N71" s="61"/>
      <c r="O71" s="169"/>
      <c r="Q71" s="556"/>
      <c r="R71" s="59"/>
      <c r="S71" s="164"/>
      <c r="T71" s="550"/>
      <c r="U71" s="60"/>
      <c r="V71" s="61"/>
      <c r="W71" s="169"/>
    </row>
    <row r="72" spans="1:23" ht="15">
      <c r="A72" s="556"/>
      <c r="B72" s="62"/>
      <c r="C72" s="164"/>
      <c r="D72" s="550"/>
      <c r="E72" s="60"/>
      <c r="F72" s="66"/>
      <c r="G72" s="169"/>
      <c r="I72" s="556"/>
      <c r="J72" s="62"/>
      <c r="K72" s="164"/>
      <c r="L72" s="550"/>
      <c r="M72" s="60"/>
      <c r="N72" s="66"/>
      <c r="O72" s="169"/>
      <c r="Q72" s="556"/>
      <c r="R72" s="62"/>
      <c r="S72" s="164"/>
      <c r="T72" s="550"/>
      <c r="U72" s="60"/>
      <c r="V72" s="66"/>
      <c r="W72" s="169"/>
    </row>
    <row r="73" spans="1:23" ht="15">
      <c r="A73" s="556"/>
      <c r="B73" s="62"/>
      <c r="C73" s="164"/>
      <c r="D73" s="550"/>
      <c r="E73" s="60"/>
      <c r="F73" s="66"/>
      <c r="G73" s="169"/>
      <c r="I73" s="556"/>
      <c r="J73" s="62"/>
      <c r="K73" s="164"/>
      <c r="L73" s="550"/>
      <c r="M73" s="60"/>
      <c r="N73" s="66"/>
      <c r="O73" s="169"/>
      <c r="Q73" s="556"/>
      <c r="R73" s="62"/>
      <c r="S73" s="164"/>
      <c r="T73" s="550"/>
      <c r="U73" s="60"/>
      <c r="V73" s="66"/>
      <c r="W73" s="169"/>
    </row>
    <row r="74" spans="1:23" ht="15">
      <c r="A74" s="556"/>
      <c r="B74" s="62"/>
      <c r="C74" s="164"/>
      <c r="D74" s="550"/>
      <c r="E74" s="60"/>
      <c r="F74" s="66"/>
      <c r="G74" s="169"/>
      <c r="I74" s="556"/>
      <c r="J74" s="62"/>
      <c r="K74" s="164"/>
      <c r="L74" s="550"/>
      <c r="M74" s="60"/>
      <c r="N74" s="66"/>
      <c r="O74" s="169"/>
      <c r="Q74" s="556"/>
      <c r="R74" s="62"/>
      <c r="S74" s="164"/>
      <c r="T74" s="550"/>
      <c r="U74" s="60"/>
      <c r="V74" s="66"/>
      <c r="W74" s="169"/>
    </row>
    <row r="75" spans="1:23" ht="15">
      <c r="A75" s="556"/>
      <c r="B75" s="62"/>
      <c r="C75" s="164"/>
      <c r="D75" s="550"/>
      <c r="E75" s="60"/>
      <c r="F75" s="66"/>
      <c r="G75" s="169"/>
      <c r="I75" s="556"/>
      <c r="J75" s="62"/>
      <c r="K75" s="164"/>
      <c r="L75" s="550"/>
      <c r="M75" s="60"/>
      <c r="N75" s="66"/>
      <c r="O75" s="169"/>
      <c r="Q75" s="556"/>
      <c r="R75" s="62"/>
      <c r="S75" s="164"/>
      <c r="T75" s="550"/>
      <c r="U75" s="60"/>
      <c r="V75" s="66"/>
      <c r="W75" s="169"/>
    </row>
    <row r="76" spans="1:23" ht="15">
      <c r="A76" s="556"/>
      <c r="B76" s="59"/>
      <c r="C76" s="164"/>
      <c r="D76" s="550"/>
      <c r="E76" s="60"/>
      <c r="F76" s="67"/>
      <c r="G76" s="169"/>
      <c r="I76" s="556"/>
      <c r="J76" s="59"/>
      <c r="K76" s="164"/>
      <c r="L76" s="550"/>
      <c r="M76" s="60"/>
      <c r="N76" s="67"/>
      <c r="O76" s="169"/>
      <c r="Q76" s="556"/>
      <c r="R76" s="59"/>
      <c r="S76" s="164"/>
      <c r="T76" s="550"/>
      <c r="U76" s="60"/>
      <c r="V76" s="67"/>
      <c r="W76" s="169"/>
    </row>
    <row r="77" spans="1:23" ht="15">
      <c r="A77" s="556"/>
      <c r="B77" s="59"/>
      <c r="C77" s="164"/>
      <c r="D77" s="550"/>
      <c r="E77" s="60"/>
      <c r="F77" s="61"/>
      <c r="G77" s="169"/>
      <c r="I77" s="556"/>
      <c r="J77" s="59"/>
      <c r="K77" s="164"/>
      <c r="L77" s="550"/>
      <c r="M77" s="60"/>
      <c r="N77" s="61"/>
      <c r="O77" s="169"/>
      <c r="Q77" s="556"/>
      <c r="R77" s="59"/>
      <c r="S77" s="164"/>
      <c r="T77" s="550"/>
      <c r="U77" s="60"/>
      <c r="V77" s="61"/>
      <c r="W77" s="169"/>
    </row>
    <row r="78" spans="1:23" ht="15">
      <c r="A78" s="556"/>
      <c r="B78" s="62"/>
      <c r="C78" s="164"/>
      <c r="D78" s="550"/>
      <c r="E78" s="60"/>
      <c r="F78" s="61"/>
      <c r="G78" s="169"/>
      <c r="I78" s="556"/>
      <c r="J78" s="62"/>
      <c r="K78" s="164"/>
      <c r="L78" s="550"/>
      <c r="M78" s="60"/>
      <c r="N78" s="61"/>
      <c r="O78" s="169"/>
      <c r="Q78" s="556"/>
      <c r="R78" s="62"/>
      <c r="S78" s="164"/>
      <c r="T78" s="550"/>
      <c r="U78" s="60"/>
      <c r="V78" s="61"/>
      <c r="W78" s="169"/>
    </row>
    <row r="79" spans="1:23" ht="15">
      <c r="A79" s="556"/>
      <c r="B79" s="62"/>
      <c r="C79" s="164"/>
      <c r="D79" s="550"/>
      <c r="E79" s="60"/>
      <c r="F79" s="61"/>
      <c r="G79" s="169"/>
      <c r="I79" s="556"/>
      <c r="J79" s="62"/>
      <c r="K79" s="164"/>
      <c r="L79" s="550"/>
      <c r="M79" s="60"/>
      <c r="N79" s="61"/>
      <c r="O79" s="169"/>
      <c r="Q79" s="556"/>
      <c r="R79" s="62"/>
      <c r="S79" s="164"/>
      <c r="T79" s="550"/>
      <c r="U79" s="60"/>
      <c r="V79" s="61"/>
      <c r="W79" s="169"/>
    </row>
    <row r="80" spans="1:23" ht="15">
      <c r="A80" s="556"/>
      <c r="B80" s="62"/>
      <c r="C80" s="164"/>
      <c r="D80" s="550"/>
      <c r="E80" s="60"/>
      <c r="F80" s="62"/>
      <c r="G80" s="169"/>
      <c r="I80" s="556"/>
      <c r="J80" s="62"/>
      <c r="K80" s="164"/>
      <c r="L80" s="550"/>
      <c r="M80" s="60"/>
      <c r="N80" s="62"/>
      <c r="O80" s="169"/>
      <c r="Q80" s="556"/>
      <c r="R80" s="62"/>
      <c r="S80" s="164"/>
      <c r="T80" s="550"/>
      <c r="U80" s="60"/>
      <c r="V80" s="62"/>
      <c r="W80" s="169"/>
    </row>
    <row r="81" spans="1:23" ht="15.75" thickBot="1">
      <c r="A81" s="557"/>
      <c r="B81" s="63"/>
      <c r="C81" s="166"/>
      <c r="D81" s="551"/>
      <c r="E81" s="170"/>
      <c r="F81" s="175"/>
      <c r="G81" s="171"/>
      <c r="I81" s="557"/>
      <c r="J81" s="63"/>
      <c r="K81" s="166"/>
      <c r="L81" s="551"/>
      <c r="M81" s="170"/>
      <c r="N81" s="175"/>
      <c r="O81" s="171"/>
      <c r="Q81" s="557"/>
      <c r="R81" s="63"/>
      <c r="S81" s="166"/>
      <c r="T81" s="551"/>
      <c r="U81" s="170"/>
      <c r="V81" s="175"/>
      <c r="W81" s="171"/>
    </row>
    <row r="84" ht="15.75" thickBot="1"/>
    <row r="85" spans="4:23" ht="15.75" thickBot="1">
      <c r="D85" s="552" t="s">
        <v>856</v>
      </c>
      <c r="E85" s="553"/>
      <c r="F85" s="553"/>
      <c r="G85" s="554"/>
      <c r="L85" s="566" t="s">
        <v>863</v>
      </c>
      <c r="M85" s="567"/>
      <c r="N85" s="567"/>
      <c r="O85" s="568"/>
      <c r="T85" s="552" t="s">
        <v>870</v>
      </c>
      <c r="U85" s="553"/>
      <c r="V85" s="553"/>
      <c r="W85" s="554"/>
    </row>
    <row r="86" spans="1:23" ht="90">
      <c r="A86" s="36" t="s">
        <v>124</v>
      </c>
      <c r="B86" s="37" t="s">
        <v>129</v>
      </c>
      <c r="C86" s="163" t="s">
        <v>130</v>
      </c>
      <c r="D86" s="167" t="s">
        <v>131</v>
      </c>
      <c r="E86" s="37" t="s">
        <v>132</v>
      </c>
      <c r="F86" s="37" t="s">
        <v>851</v>
      </c>
      <c r="G86" s="168" t="s">
        <v>134</v>
      </c>
      <c r="I86" s="36" t="s">
        <v>124</v>
      </c>
      <c r="J86" s="37" t="s">
        <v>129</v>
      </c>
      <c r="K86" s="163" t="s">
        <v>130</v>
      </c>
      <c r="L86" s="167" t="s">
        <v>131</v>
      </c>
      <c r="M86" s="37" t="s">
        <v>132</v>
      </c>
      <c r="N86" s="37" t="s">
        <v>851</v>
      </c>
      <c r="O86" s="168" t="s">
        <v>134</v>
      </c>
      <c r="Q86" s="36" t="s">
        <v>124</v>
      </c>
      <c r="R86" s="37" t="s">
        <v>129</v>
      </c>
      <c r="S86" s="163" t="s">
        <v>130</v>
      </c>
      <c r="T86" s="167" t="s">
        <v>131</v>
      </c>
      <c r="U86" s="37" t="s">
        <v>132</v>
      </c>
      <c r="V86" s="37" t="s">
        <v>851</v>
      </c>
      <c r="W86" s="168" t="s">
        <v>134</v>
      </c>
    </row>
    <row r="87" spans="1:23" ht="15">
      <c r="A87" s="555" t="s">
        <v>303</v>
      </c>
      <c r="B87" s="59" t="s">
        <v>285</v>
      </c>
      <c r="C87" s="164">
        <v>4</v>
      </c>
      <c r="D87" s="549">
        <v>25700</v>
      </c>
      <c r="E87" s="60">
        <f>($D$87*F87*$B$11*$C$11)/(1000000)</f>
        <v>68.08115040000001</v>
      </c>
      <c r="F87" s="61">
        <v>0.687</v>
      </c>
      <c r="G87" s="169">
        <f>(F87/C87)*100</f>
        <v>17.175</v>
      </c>
      <c r="I87" s="555" t="s">
        <v>303</v>
      </c>
      <c r="J87" s="59" t="s">
        <v>285</v>
      </c>
      <c r="K87" s="164">
        <v>4</v>
      </c>
      <c r="L87" s="549">
        <v>26300</v>
      </c>
      <c r="M87" s="60">
        <f>($L$87*N87*$B$11*$C$11)/(1000000)</f>
        <v>49.692272</v>
      </c>
      <c r="N87" s="61">
        <v>0.49</v>
      </c>
      <c r="O87" s="169">
        <f>(N87/K87)*100</f>
        <v>12.25</v>
      </c>
      <c r="Q87" s="555" t="s">
        <v>303</v>
      </c>
      <c r="R87" s="59" t="s">
        <v>285</v>
      </c>
      <c r="S87" s="164">
        <v>4</v>
      </c>
      <c r="T87" s="549">
        <v>26150</v>
      </c>
      <c r="U87" s="60">
        <f>($T$87*V87*$B$11*$C$11)/(1000000)</f>
        <v>72.600768</v>
      </c>
      <c r="V87" s="61">
        <v>0.72</v>
      </c>
      <c r="W87" s="172">
        <f>(V87/S87)*100</f>
        <v>18</v>
      </c>
    </row>
    <row r="88" spans="1:23" ht="15">
      <c r="A88" s="556"/>
      <c r="B88" s="59" t="s">
        <v>286</v>
      </c>
      <c r="C88" s="164">
        <v>2.5</v>
      </c>
      <c r="D88" s="550"/>
      <c r="E88" s="60">
        <f>($D$87*F88*$B$11*$C$11)/(1000000)</f>
        <v>39.9369776</v>
      </c>
      <c r="F88" s="61">
        <v>0.403</v>
      </c>
      <c r="G88" s="169">
        <f>(F88/C88)*100</f>
        <v>16.12</v>
      </c>
      <c r="I88" s="556"/>
      <c r="J88" s="59" t="s">
        <v>286</v>
      </c>
      <c r="K88" s="164">
        <v>2.5</v>
      </c>
      <c r="L88" s="550"/>
      <c r="M88" s="60">
        <f>($L$87*N88*$B$11*$C$11)/(1000000)</f>
        <v>22.310816</v>
      </c>
      <c r="N88" s="61">
        <v>0.22</v>
      </c>
      <c r="O88" s="169">
        <f>(N88/K88)*100</f>
        <v>8.799999999999999</v>
      </c>
      <c r="Q88" s="556"/>
      <c r="R88" s="59" t="s">
        <v>286</v>
      </c>
      <c r="S88" s="164">
        <v>2.5</v>
      </c>
      <c r="T88" s="550"/>
      <c r="U88" s="60">
        <f>($T$87*V88*$B$11*$C$11)/(1000000)</f>
        <v>35.29204</v>
      </c>
      <c r="V88" s="61">
        <v>0.35</v>
      </c>
      <c r="W88" s="172">
        <f>(V88/S88)*100</f>
        <v>13.999999999999998</v>
      </c>
    </row>
    <row r="89" spans="1:23" ht="15">
      <c r="A89" s="556"/>
      <c r="B89" s="62" t="s">
        <v>298</v>
      </c>
      <c r="C89" s="164">
        <v>0.05</v>
      </c>
      <c r="D89" s="550"/>
      <c r="E89" s="60">
        <f>($D$87*F89*$B$11*$C$11)/(1000000)</f>
        <v>0.16846863999999998</v>
      </c>
      <c r="F89" s="66">
        <v>0.0017</v>
      </c>
      <c r="G89" s="169">
        <f>(F89/C89)*100</f>
        <v>3.3999999999999995</v>
      </c>
      <c r="I89" s="556"/>
      <c r="J89" s="62" t="s">
        <v>298</v>
      </c>
      <c r="K89" s="164">
        <v>0.05</v>
      </c>
      <c r="L89" s="550"/>
      <c r="M89" s="60"/>
      <c r="N89" s="66" t="s">
        <v>590</v>
      </c>
      <c r="O89" s="169"/>
      <c r="Q89" s="556"/>
      <c r="R89" s="62" t="s">
        <v>298</v>
      </c>
      <c r="S89" s="164">
        <v>0.05</v>
      </c>
      <c r="T89" s="550"/>
      <c r="U89" s="60"/>
      <c r="V89" s="66" t="s">
        <v>475</v>
      </c>
      <c r="W89" s="169"/>
    </row>
    <row r="90" spans="1:23" ht="15">
      <c r="A90" s="556"/>
      <c r="B90" s="62" t="s">
        <v>287</v>
      </c>
      <c r="C90" s="164">
        <v>0.1</v>
      </c>
      <c r="D90" s="550"/>
      <c r="E90" s="60">
        <f>($D$87*F90*$B$11*$C$11)/(1000000)</f>
        <v>0.21801824000000003</v>
      </c>
      <c r="F90" s="66">
        <v>0.0022</v>
      </c>
      <c r="G90" s="169">
        <f>(F90/C90)*100</f>
        <v>2.1999999999999997</v>
      </c>
      <c r="I90" s="556"/>
      <c r="J90" s="62"/>
      <c r="K90" s="164"/>
      <c r="L90" s="550"/>
      <c r="M90" s="60"/>
      <c r="N90" s="66"/>
      <c r="O90" s="169"/>
      <c r="Q90" s="556"/>
      <c r="R90" s="62"/>
      <c r="S90" s="164"/>
      <c r="T90" s="550"/>
      <c r="U90" s="60"/>
      <c r="V90" s="66"/>
      <c r="W90" s="169"/>
    </row>
    <row r="91" spans="1:23" ht="15">
      <c r="A91" s="556"/>
      <c r="B91" s="62" t="s">
        <v>288</v>
      </c>
      <c r="C91" s="164">
        <v>0.1</v>
      </c>
      <c r="D91" s="550"/>
      <c r="E91" s="60"/>
      <c r="F91" s="66" t="s">
        <v>475</v>
      </c>
      <c r="G91" s="169"/>
      <c r="I91" s="556"/>
      <c r="J91" s="62"/>
      <c r="K91" s="164"/>
      <c r="L91" s="550"/>
      <c r="M91" s="60"/>
      <c r="N91" s="66"/>
      <c r="O91" s="169"/>
      <c r="Q91" s="556"/>
      <c r="R91" s="62"/>
      <c r="S91" s="164"/>
      <c r="T91" s="550"/>
      <c r="U91" s="60"/>
      <c r="V91" s="66"/>
      <c r="W91" s="169"/>
    </row>
    <row r="92" spans="1:23" ht="15">
      <c r="A92" s="556"/>
      <c r="B92" s="62" t="s">
        <v>289</v>
      </c>
      <c r="C92" s="164">
        <v>0.1</v>
      </c>
      <c r="D92" s="550"/>
      <c r="E92" s="60"/>
      <c r="F92" s="66" t="s">
        <v>475</v>
      </c>
      <c r="G92" s="169"/>
      <c r="I92" s="556"/>
      <c r="J92" s="62"/>
      <c r="K92" s="164"/>
      <c r="L92" s="550"/>
      <c r="M92" s="60"/>
      <c r="N92" s="66"/>
      <c r="O92" s="169"/>
      <c r="Q92" s="556"/>
      <c r="R92" s="62"/>
      <c r="S92" s="164"/>
      <c r="T92" s="550"/>
      <c r="U92" s="60"/>
      <c r="V92" s="66"/>
      <c r="W92" s="169"/>
    </row>
    <row r="93" spans="1:23" ht="15">
      <c r="A93" s="556"/>
      <c r="B93" s="59"/>
      <c r="C93" s="164"/>
      <c r="D93" s="550"/>
      <c r="E93" s="60"/>
      <c r="F93" s="67"/>
      <c r="G93" s="169"/>
      <c r="I93" s="556"/>
      <c r="J93" s="59"/>
      <c r="K93" s="164"/>
      <c r="L93" s="550"/>
      <c r="M93" s="60"/>
      <c r="N93" s="67"/>
      <c r="O93" s="169"/>
      <c r="Q93" s="556"/>
      <c r="R93" s="59"/>
      <c r="S93" s="164"/>
      <c r="T93" s="550"/>
      <c r="U93" s="60"/>
      <c r="V93" s="67"/>
      <c r="W93" s="169"/>
    </row>
    <row r="94" spans="1:23" ht="15">
      <c r="A94" s="556"/>
      <c r="B94" s="59"/>
      <c r="C94" s="164"/>
      <c r="D94" s="550"/>
      <c r="E94" s="60"/>
      <c r="F94" s="61"/>
      <c r="G94" s="169"/>
      <c r="I94" s="556"/>
      <c r="J94" s="59"/>
      <c r="K94" s="164"/>
      <c r="L94" s="550"/>
      <c r="M94" s="60"/>
      <c r="N94" s="61"/>
      <c r="O94" s="169"/>
      <c r="Q94" s="556"/>
      <c r="R94" s="59"/>
      <c r="S94" s="164"/>
      <c r="T94" s="550"/>
      <c r="U94" s="60"/>
      <c r="V94" s="61"/>
      <c r="W94" s="169"/>
    </row>
    <row r="95" spans="1:23" ht="15">
      <c r="A95" s="556"/>
      <c r="B95" s="62"/>
      <c r="C95" s="164"/>
      <c r="D95" s="550"/>
      <c r="E95" s="60"/>
      <c r="F95" s="61"/>
      <c r="G95" s="169"/>
      <c r="I95" s="556"/>
      <c r="J95" s="62"/>
      <c r="K95" s="164"/>
      <c r="L95" s="550"/>
      <c r="M95" s="60"/>
      <c r="N95" s="61"/>
      <c r="O95" s="169"/>
      <c r="Q95" s="556"/>
      <c r="R95" s="62"/>
      <c r="S95" s="164"/>
      <c r="T95" s="550"/>
      <c r="U95" s="60"/>
      <c r="V95" s="61"/>
      <c r="W95" s="169"/>
    </row>
    <row r="96" spans="1:23" ht="15">
      <c r="A96" s="556"/>
      <c r="B96" s="62"/>
      <c r="C96" s="164"/>
      <c r="D96" s="550"/>
      <c r="E96" s="60"/>
      <c r="F96" s="61"/>
      <c r="G96" s="169"/>
      <c r="I96" s="556"/>
      <c r="J96" s="62"/>
      <c r="K96" s="164"/>
      <c r="L96" s="550"/>
      <c r="M96" s="60"/>
      <c r="N96" s="61"/>
      <c r="O96" s="169"/>
      <c r="Q96" s="556"/>
      <c r="R96" s="62"/>
      <c r="S96" s="164"/>
      <c r="T96" s="550"/>
      <c r="U96" s="60"/>
      <c r="V96" s="61"/>
      <c r="W96" s="169"/>
    </row>
    <row r="97" spans="1:23" ht="15">
      <c r="A97" s="556"/>
      <c r="B97" s="62"/>
      <c r="C97" s="164"/>
      <c r="D97" s="550"/>
      <c r="E97" s="60"/>
      <c r="F97" s="62"/>
      <c r="G97" s="169"/>
      <c r="I97" s="556"/>
      <c r="J97" s="62"/>
      <c r="K97" s="164"/>
      <c r="L97" s="550"/>
      <c r="M97" s="60"/>
      <c r="N97" s="62"/>
      <c r="O97" s="169"/>
      <c r="Q97" s="556"/>
      <c r="R97" s="62"/>
      <c r="S97" s="164"/>
      <c r="T97" s="550"/>
      <c r="U97" s="60"/>
      <c r="V97" s="62"/>
      <c r="W97" s="169"/>
    </row>
    <row r="98" spans="1:23" ht="15.75" thickBot="1">
      <c r="A98" s="557"/>
      <c r="B98" s="63"/>
      <c r="C98" s="166"/>
      <c r="D98" s="551"/>
      <c r="E98" s="170"/>
      <c r="F98" s="175"/>
      <c r="G98" s="171"/>
      <c r="I98" s="557"/>
      <c r="J98" s="63"/>
      <c r="K98" s="166"/>
      <c r="L98" s="551"/>
      <c r="M98" s="170"/>
      <c r="N98" s="175"/>
      <c r="O98" s="171"/>
      <c r="Q98" s="557"/>
      <c r="R98" s="63"/>
      <c r="S98" s="166"/>
      <c r="T98" s="551"/>
      <c r="U98" s="170"/>
      <c r="V98" s="175"/>
      <c r="W98" s="171"/>
    </row>
    <row r="101" ht="15.75" thickBot="1"/>
    <row r="102" spans="4:23" ht="15.75" thickBot="1">
      <c r="D102" s="552" t="s">
        <v>857</v>
      </c>
      <c r="E102" s="553"/>
      <c r="F102" s="553"/>
      <c r="G102" s="554"/>
      <c r="L102" s="552" t="s">
        <v>864</v>
      </c>
      <c r="M102" s="553"/>
      <c r="N102" s="553"/>
      <c r="O102" s="554"/>
      <c r="T102" s="552" t="s">
        <v>871</v>
      </c>
      <c r="U102" s="553"/>
      <c r="V102" s="553"/>
      <c r="W102" s="554"/>
    </row>
    <row r="103" spans="1:23" ht="90">
      <c r="A103" s="36" t="s">
        <v>124</v>
      </c>
      <c r="B103" s="37" t="s">
        <v>129</v>
      </c>
      <c r="C103" s="163" t="s">
        <v>130</v>
      </c>
      <c r="D103" s="167" t="s">
        <v>131</v>
      </c>
      <c r="E103" s="37" t="s">
        <v>132</v>
      </c>
      <c r="F103" s="37" t="s">
        <v>133</v>
      </c>
      <c r="G103" s="168" t="s">
        <v>134</v>
      </c>
      <c r="I103" s="36" t="s">
        <v>124</v>
      </c>
      <c r="J103" s="37" t="s">
        <v>129</v>
      </c>
      <c r="K103" s="163" t="s">
        <v>130</v>
      </c>
      <c r="L103" s="167" t="s">
        <v>131</v>
      </c>
      <c r="M103" s="37" t="s">
        <v>132</v>
      </c>
      <c r="N103" s="37" t="s">
        <v>851</v>
      </c>
      <c r="O103" s="168" t="s">
        <v>134</v>
      </c>
      <c r="Q103" s="36" t="s">
        <v>124</v>
      </c>
      <c r="R103" s="37" t="s">
        <v>129</v>
      </c>
      <c r="S103" s="163" t="s">
        <v>130</v>
      </c>
      <c r="T103" s="167" t="s">
        <v>131</v>
      </c>
      <c r="U103" s="37" t="s">
        <v>132</v>
      </c>
      <c r="V103" s="37" t="s">
        <v>133</v>
      </c>
      <c r="W103" s="168" t="s">
        <v>134</v>
      </c>
    </row>
    <row r="104" spans="1:23" ht="15">
      <c r="A104" s="555" t="s">
        <v>304</v>
      </c>
      <c r="B104" s="59" t="s">
        <v>295</v>
      </c>
      <c r="C104" s="164">
        <v>150</v>
      </c>
      <c r="D104" s="549">
        <v>710</v>
      </c>
      <c r="E104" s="60">
        <f>($D$104*F104*$B$12*$C$12)/(1000000)</f>
        <v>211.8285</v>
      </c>
      <c r="F104" s="61">
        <v>45</v>
      </c>
      <c r="G104" s="172">
        <f>(F104/C104)*100</f>
        <v>30</v>
      </c>
      <c r="I104" s="555" t="s">
        <v>304</v>
      </c>
      <c r="J104" s="59" t="s">
        <v>295</v>
      </c>
      <c r="K104" s="164">
        <v>150</v>
      </c>
      <c r="L104" s="549">
        <v>725</v>
      </c>
      <c r="M104" s="60">
        <f>($L$104*N104*$B$12*$C$12)/(1000000)</f>
        <v>179.29177499999997</v>
      </c>
      <c r="N104" s="61">
        <v>37.3</v>
      </c>
      <c r="O104" s="172">
        <f>(N104/K104)*100</f>
        <v>24.866666666666664</v>
      </c>
      <c r="Q104" s="555" t="s">
        <v>304</v>
      </c>
      <c r="R104" s="59" t="s">
        <v>295</v>
      </c>
      <c r="S104" s="164">
        <v>150</v>
      </c>
      <c r="T104" s="549">
        <v>710</v>
      </c>
      <c r="U104" s="60">
        <f>($T$104*V104*$B$12*$C$12)/(1000000)</f>
        <v>219.83091</v>
      </c>
      <c r="V104" s="61">
        <v>46.7</v>
      </c>
      <c r="W104" s="172">
        <f>(V104/S104)*100</f>
        <v>31.133333333333336</v>
      </c>
    </row>
    <row r="105" spans="1:23" ht="15">
      <c r="A105" s="556"/>
      <c r="B105" s="59"/>
      <c r="C105" s="164"/>
      <c r="D105" s="550"/>
      <c r="E105" s="60"/>
      <c r="F105" s="61"/>
      <c r="G105" s="169"/>
      <c r="I105" s="556"/>
      <c r="J105" s="59"/>
      <c r="K105" s="164"/>
      <c r="L105" s="550"/>
      <c r="M105" s="60"/>
      <c r="N105" s="61"/>
      <c r="O105" s="169"/>
      <c r="Q105" s="556"/>
      <c r="R105" s="59"/>
      <c r="S105" s="164"/>
      <c r="T105" s="550"/>
      <c r="U105" s="60"/>
      <c r="V105" s="61"/>
      <c r="W105" s="169"/>
    </row>
    <row r="106" spans="1:23" ht="15">
      <c r="A106" s="556"/>
      <c r="B106" s="62"/>
      <c r="C106" s="164"/>
      <c r="D106" s="550"/>
      <c r="E106" s="60"/>
      <c r="F106" s="66"/>
      <c r="G106" s="169"/>
      <c r="I106" s="556"/>
      <c r="J106" s="62"/>
      <c r="K106" s="164"/>
      <c r="L106" s="550"/>
      <c r="M106" s="60"/>
      <c r="N106" s="66"/>
      <c r="O106" s="169"/>
      <c r="Q106" s="556"/>
      <c r="R106" s="62"/>
      <c r="S106" s="164"/>
      <c r="T106" s="550"/>
      <c r="U106" s="60"/>
      <c r="V106" s="66"/>
      <c r="W106" s="169"/>
    </row>
    <row r="107" spans="1:23" ht="15">
      <c r="A107" s="556"/>
      <c r="B107" s="62"/>
      <c r="C107" s="164"/>
      <c r="D107" s="550"/>
      <c r="E107" s="60"/>
      <c r="F107" s="66"/>
      <c r="G107" s="169"/>
      <c r="I107" s="556"/>
      <c r="J107" s="62"/>
      <c r="K107" s="164"/>
      <c r="L107" s="550"/>
      <c r="M107" s="60"/>
      <c r="N107" s="66"/>
      <c r="O107" s="169"/>
      <c r="Q107" s="556"/>
      <c r="R107" s="62"/>
      <c r="S107" s="164"/>
      <c r="T107" s="550"/>
      <c r="U107" s="60"/>
      <c r="V107" s="66"/>
      <c r="W107" s="169"/>
    </row>
    <row r="108" spans="1:23" ht="15">
      <c r="A108" s="556"/>
      <c r="B108" s="62"/>
      <c r="C108" s="164"/>
      <c r="D108" s="550"/>
      <c r="E108" s="60"/>
      <c r="F108" s="66"/>
      <c r="G108" s="169"/>
      <c r="I108" s="556"/>
      <c r="J108" s="62"/>
      <c r="K108" s="164"/>
      <c r="L108" s="550"/>
      <c r="M108" s="60"/>
      <c r="N108" s="66"/>
      <c r="O108" s="169"/>
      <c r="Q108" s="556"/>
      <c r="R108" s="62"/>
      <c r="S108" s="164"/>
      <c r="T108" s="550"/>
      <c r="U108" s="60"/>
      <c r="V108" s="66"/>
      <c r="W108" s="169"/>
    </row>
    <row r="109" spans="1:23" ht="15">
      <c r="A109" s="556"/>
      <c r="B109" s="62"/>
      <c r="C109" s="164"/>
      <c r="D109" s="550"/>
      <c r="E109" s="60"/>
      <c r="F109" s="66"/>
      <c r="G109" s="169"/>
      <c r="I109" s="556"/>
      <c r="J109" s="62"/>
      <c r="K109" s="164"/>
      <c r="L109" s="550"/>
      <c r="M109" s="60"/>
      <c r="N109" s="66"/>
      <c r="O109" s="169"/>
      <c r="Q109" s="556"/>
      <c r="R109" s="62"/>
      <c r="S109" s="164"/>
      <c r="T109" s="550"/>
      <c r="U109" s="60"/>
      <c r="V109" s="66"/>
      <c r="W109" s="169"/>
    </row>
    <row r="110" spans="1:23" ht="15">
      <c r="A110" s="556"/>
      <c r="B110" s="59"/>
      <c r="C110" s="164"/>
      <c r="D110" s="550"/>
      <c r="E110" s="60"/>
      <c r="F110" s="67"/>
      <c r="G110" s="169"/>
      <c r="I110" s="556"/>
      <c r="J110" s="59"/>
      <c r="K110" s="164"/>
      <c r="L110" s="550"/>
      <c r="M110" s="60"/>
      <c r="N110" s="67"/>
      <c r="O110" s="169"/>
      <c r="Q110" s="556"/>
      <c r="R110" s="59"/>
      <c r="S110" s="164"/>
      <c r="T110" s="550"/>
      <c r="U110" s="60"/>
      <c r="V110" s="67"/>
      <c r="W110" s="169"/>
    </row>
    <row r="111" spans="1:23" ht="15">
      <c r="A111" s="556"/>
      <c r="B111" s="59"/>
      <c r="C111" s="164"/>
      <c r="D111" s="550"/>
      <c r="E111" s="60"/>
      <c r="F111" s="61"/>
      <c r="G111" s="169"/>
      <c r="I111" s="556"/>
      <c r="J111" s="59"/>
      <c r="K111" s="164"/>
      <c r="L111" s="550"/>
      <c r="M111" s="60"/>
      <c r="N111" s="61"/>
      <c r="O111" s="169"/>
      <c r="Q111" s="556"/>
      <c r="R111" s="59"/>
      <c r="S111" s="164"/>
      <c r="T111" s="550"/>
      <c r="U111" s="60"/>
      <c r="V111" s="61"/>
      <c r="W111" s="169"/>
    </row>
    <row r="112" spans="1:23" ht="15">
      <c r="A112" s="556"/>
      <c r="B112" s="62"/>
      <c r="C112" s="164"/>
      <c r="D112" s="550"/>
      <c r="E112" s="60"/>
      <c r="F112" s="61"/>
      <c r="G112" s="169"/>
      <c r="I112" s="556"/>
      <c r="J112" s="62"/>
      <c r="K112" s="164"/>
      <c r="L112" s="550"/>
      <c r="M112" s="60"/>
      <c r="N112" s="61"/>
      <c r="O112" s="169"/>
      <c r="Q112" s="556"/>
      <c r="R112" s="62"/>
      <c r="S112" s="164"/>
      <c r="T112" s="550"/>
      <c r="U112" s="60"/>
      <c r="V112" s="61"/>
      <c r="W112" s="169"/>
    </row>
    <row r="113" spans="1:23" ht="15">
      <c r="A113" s="556"/>
      <c r="B113" s="62"/>
      <c r="C113" s="164"/>
      <c r="D113" s="550"/>
      <c r="E113" s="60"/>
      <c r="F113" s="61"/>
      <c r="G113" s="169"/>
      <c r="I113" s="556"/>
      <c r="J113" s="62"/>
      <c r="K113" s="164"/>
      <c r="L113" s="550"/>
      <c r="M113" s="60"/>
      <c r="N113" s="61"/>
      <c r="O113" s="169"/>
      <c r="Q113" s="556"/>
      <c r="R113" s="62"/>
      <c r="S113" s="164"/>
      <c r="T113" s="550"/>
      <c r="U113" s="60"/>
      <c r="V113" s="61"/>
      <c r="W113" s="169"/>
    </row>
    <row r="114" spans="1:23" ht="15">
      <c r="A114" s="556"/>
      <c r="B114" s="62"/>
      <c r="C114" s="164"/>
      <c r="D114" s="550"/>
      <c r="E114" s="60"/>
      <c r="F114" s="62"/>
      <c r="G114" s="169"/>
      <c r="I114" s="556"/>
      <c r="J114" s="62"/>
      <c r="K114" s="164"/>
      <c r="L114" s="550"/>
      <c r="M114" s="60"/>
      <c r="N114" s="62"/>
      <c r="O114" s="169"/>
      <c r="Q114" s="556"/>
      <c r="R114" s="62"/>
      <c r="S114" s="164"/>
      <c r="T114" s="550"/>
      <c r="U114" s="60"/>
      <c r="V114" s="62"/>
      <c r="W114" s="169"/>
    </row>
    <row r="115" spans="1:23" ht="15.75" thickBot="1">
      <c r="A115" s="557"/>
      <c r="B115" s="63"/>
      <c r="C115" s="166"/>
      <c r="D115" s="551"/>
      <c r="E115" s="170"/>
      <c r="F115" s="175"/>
      <c r="G115" s="171"/>
      <c r="I115" s="557"/>
      <c r="J115" s="63"/>
      <c r="K115" s="166"/>
      <c r="L115" s="551"/>
      <c r="M115" s="170"/>
      <c r="N115" s="175"/>
      <c r="O115" s="171"/>
      <c r="Q115" s="557"/>
      <c r="R115" s="63"/>
      <c r="S115" s="166"/>
      <c r="T115" s="551"/>
      <c r="U115" s="170"/>
      <c r="V115" s="175"/>
      <c r="W115" s="171"/>
    </row>
    <row r="118" ht="15.75" thickBot="1"/>
    <row r="119" spans="4:23" ht="15.75" thickBot="1">
      <c r="D119" s="552" t="s">
        <v>858</v>
      </c>
      <c r="E119" s="553"/>
      <c r="F119" s="553"/>
      <c r="G119" s="554"/>
      <c r="L119" s="552" t="s">
        <v>865</v>
      </c>
      <c r="M119" s="553"/>
      <c r="N119" s="553"/>
      <c r="O119" s="554"/>
      <c r="T119" s="552" t="s">
        <v>872</v>
      </c>
      <c r="U119" s="553"/>
      <c r="V119" s="553"/>
      <c r="W119" s="554"/>
    </row>
    <row r="120" spans="1:23" ht="90">
      <c r="A120" s="36" t="s">
        <v>124</v>
      </c>
      <c r="B120" s="37" t="s">
        <v>129</v>
      </c>
      <c r="C120" s="163" t="s">
        <v>130</v>
      </c>
      <c r="D120" s="167" t="s">
        <v>131</v>
      </c>
      <c r="E120" s="37" t="s">
        <v>132</v>
      </c>
      <c r="F120" s="37" t="s">
        <v>851</v>
      </c>
      <c r="G120" s="168" t="s">
        <v>134</v>
      </c>
      <c r="I120" s="36" t="s">
        <v>124</v>
      </c>
      <c r="J120" s="37" t="s">
        <v>129</v>
      </c>
      <c r="K120" s="163" t="s">
        <v>130</v>
      </c>
      <c r="L120" s="167" t="s">
        <v>131</v>
      </c>
      <c r="M120" s="37" t="s">
        <v>132</v>
      </c>
      <c r="N120" s="37" t="s">
        <v>851</v>
      </c>
      <c r="O120" s="168" t="s">
        <v>134</v>
      </c>
      <c r="Q120" s="36" t="s">
        <v>124</v>
      </c>
      <c r="R120" s="37" t="s">
        <v>129</v>
      </c>
      <c r="S120" s="163" t="s">
        <v>130</v>
      </c>
      <c r="T120" s="167" t="s">
        <v>131</v>
      </c>
      <c r="U120" s="37" t="s">
        <v>132</v>
      </c>
      <c r="V120" s="37" t="s">
        <v>851</v>
      </c>
      <c r="W120" s="168" t="s">
        <v>134</v>
      </c>
    </row>
    <row r="121" spans="1:23" ht="15">
      <c r="A121" s="555" t="s">
        <v>305</v>
      </c>
      <c r="B121" s="59" t="s">
        <v>285</v>
      </c>
      <c r="C121" s="164">
        <v>10</v>
      </c>
      <c r="D121" s="549">
        <v>3570</v>
      </c>
      <c r="E121" s="60">
        <f>($D$121*F121*$B$13*$C$13)/(1000000)</f>
        <v>9.230949</v>
      </c>
      <c r="F121" s="61">
        <v>0.39</v>
      </c>
      <c r="G121" s="169">
        <f>(F121/C121)*100</f>
        <v>3.9</v>
      </c>
      <c r="I121" s="555" t="s">
        <v>305</v>
      </c>
      <c r="J121" s="59" t="s">
        <v>285</v>
      </c>
      <c r="K121" s="164">
        <v>10</v>
      </c>
      <c r="L121" s="549">
        <v>3500</v>
      </c>
      <c r="M121" s="60">
        <f>($L$121*N121*$B$13*$C$13)/(1000000)</f>
        <v>12.29865</v>
      </c>
      <c r="N121" s="61">
        <v>0.53</v>
      </c>
      <c r="O121" s="169">
        <f>(N121/K121)*100</f>
        <v>5.300000000000001</v>
      </c>
      <c r="Q121" s="555" t="s">
        <v>305</v>
      </c>
      <c r="R121" s="59" t="s">
        <v>285</v>
      </c>
      <c r="S121" s="164">
        <v>10</v>
      </c>
      <c r="T121" s="549">
        <v>3580</v>
      </c>
      <c r="U121" s="60">
        <f>($T$121*V121*$B$13*$C$13)/(1000000)</f>
        <v>15.902718000000004</v>
      </c>
      <c r="V121" s="61">
        <v>0.67</v>
      </c>
      <c r="W121" s="169">
        <f>(V121/S121)*100</f>
        <v>6.7</v>
      </c>
    </row>
    <row r="122" spans="1:23" ht="15">
      <c r="A122" s="556"/>
      <c r="B122" s="59" t="s">
        <v>295</v>
      </c>
      <c r="C122" s="164">
        <v>150</v>
      </c>
      <c r="D122" s="550"/>
      <c r="E122" s="60">
        <f>($D$121*F122*$B$13*$C$13)/(1000000)</f>
        <v>875.7567</v>
      </c>
      <c r="F122" s="61">
        <v>37</v>
      </c>
      <c r="G122" s="172">
        <f>(F122/C122)*100</f>
        <v>24.666666666666668</v>
      </c>
      <c r="I122" s="556"/>
      <c r="J122" s="59" t="s">
        <v>295</v>
      </c>
      <c r="K122" s="164">
        <v>150</v>
      </c>
      <c r="L122" s="550"/>
      <c r="M122" s="60">
        <f>($L$121*N122*$B$13*$C$13)/(1000000)</f>
        <v>874.8285</v>
      </c>
      <c r="N122" s="61">
        <v>37.7</v>
      </c>
      <c r="O122" s="172">
        <f>(N122/K122)*100</f>
        <v>25.133333333333336</v>
      </c>
      <c r="Q122" s="556"/>
      <c r="R122" s="59" t="s">
        <v>295</v>
      </c>
      <c r="S122" s="164">
        <v>150</v>
      </c>
      <c r="T122" s="550"/>
      <c r="U122" s="60">
        <f>($T$121*V122*$B$13*$C$13)/(1000000)</f>
        <v>1027.74282</v>
      </c>
      <c r="V122" s="61">
        <v>43.3</v>
      </c>
      <c r="W122" s="172">
        <f>(V122/S122)*100</f>
        <v>28.866666666666664</v>
      </c>
    </row>
    <row r="123" spans="1:23" ht="15">
      <c r="A123" s="556"/>
      <c r="B123" s="62"/>
      <c r="C123" s="164"/>
      <c r="D123" s="550"/>
      <c r="E123" s="60"/>
      <c r="F123" s="66"/>
      <c r="G123" s="169"/>
      <c r="I123" s="556"/>
      <c r="J123" s="62"/>
      <c r="K123" s="164"/>
      <c r="L123" s="550"/>
      <c r="M123" s="60"/>
      <c r="N123" s="66"/>
      <c r="O123" s="169"/>
      <c r="Q123" s="556"/>
      <c r="R123" s="62"/>
      <c r="S123" s="164"/>
      <c r="T123" s="550"/>
      <c r="U123" s="60"/>
      <c r="V123" s="66"/>
      <c r="W123" s="169"/>
    </row>
    <row r="124" spans="1:23" ht="15">
      <c r="A124" s="556"/>
      <c r="B124" s="62"/>
      <c r="C124" s="164"/>
      <c r="D124" s="550"/>
      <c r="E124" s="60"/>
      <c r="F124" s="66"/>
      <c r="G124" s="169"/>
      <c r="I124" s="556"/>
      <c r="J124" s="62"/>
      <c r="K124" s="164"/>
      <c r="L124" s="550"/>
      <c r="M124" s="60"/>
      <c r="N124" s="66"/>
      <c r="O124" s="169"/>
      <c r="Q124" s="556"/>
      <c r="R124" s="62"/>
      <c r="S124" s="164"/>
      <c r="T124" s="550"/>
      <c r="U124" s="60"/>
      <c r="V124" s="66"/>
      <c r="W124" s="169"/>
    </row>
    <row r="125" spans="1:23" ht="15">
      <c r="A125" s="556"/>
      <c r="B125" s="62"/>
      <c r="C125" s="164"/>
      <c r="D125" s="550"/>
      <c r="E125" s="60"/>
      <c r="F125" s="66"/>
      <c r="G125" s="169"/>
      <c r="I125" s="556"/>
      <c r="J125" s="62"/>
      <c r="K125" s="164"/>
      <c r="L125" s="550"/>
      <c r="M125" s="60"/>
      <c r="N125" s="66"/>
      <c r="O125" s="169"/>
      <c r="Q125" s="556"/>
      <c r="R125" s="62"/>
      <c r="S125" s="164"/>
      <c r="T125" s="550"/>
      <c r="U125" s="60"/>
      <c r="V125" s="66"/>
      <c r="W125" s="169"/>
    </row>
    <row r="126" spans="1:23" ht="15">
      <c r="A126" s="556"/>
      <c r="B126" s="62"/>
      <c r="C126" s="164"/>
      <c r="D126" s="550"/>
      <c r="E126" s="60"/>
      <c r="F126" s="66"/>
      <c r="G126" s="169"/>
      <c r="I126" s="556"/>
      <c r="J126" s="62"/>
      <c r="K126" s="164"/>
      <c r="L126" s="550"/>
      <c r="M126" s="60"/>
      <c r="N126" s="66"/>
      <c r="O126" s="169"/>
      <c r="Q126" s="556"/>
      <c r="R126" s="62"/>
      <c r="S126" s="164"/>
      <c r="T126" s="550"/>
      <c r="U126" s="60"/>
      <c r="V126" s="66"/>
      <c r="W126" s="169"/>
    </row>
    <row r="127" spans="1:23" ht="15">
      <c r="A127" s="556"/>
      <c r="B127" s="59"/>
      <c r="C127" s="164"/>
      <c r="D127" s="550"/>
      <c r="E127" s="60"/>
      <c r="F127" s="67"/>
      <c r="G127" s="169"/>
      <c r="I127" s="556"/>
      <c r="J127" s="59"/>
      <c r="K127" s="164"/>
      <c r="L127" s="550"/>
      <c r="M127" s="60"/>
      <c r="N127" s="67"/>
      <c r="O127" s="169"/>
      <c r="Q127" s="556"/>
      <c r="R127" s="59"/>
      <c r="S127" s="164"/>
      <c r="T127" s="550"/>
      <c r="U127" s="60"/>
      <c r="V127" s="67"/>
      <c r="W127" s="169"/>
    </row>
    <row r="128" spans="1:23" ht="15">
      <c r="A128" s="556"/>
      <c r="B128" s="59"/>
      <c r="C128" s="164"/>
      <c r="D128" s="550"/>
      <c r="E128" s="60"/>
      <c r="F128" s="61"/>
      <c r="G128" s="169"/>
      <c r="I128" s="556"/>
      <c r="J128" s="59"/>
      <c r="K128" s="164"/>
      <c r="L128" s="550"/>
      <c r="M128" s="60"/>
      <c r="N128" s="61"/>
      <c r="O128" s="169"/>
      <c r="Q128" s="556"/>
      <c r="R128" s="59"/>
      <c r="S128" s="164"/>
      <c r="T128" s="550"/>
      <c r="U128" s="60"/>
      <c r="V128" s="61"/>
      <c r="W128" s="169"/>
    </row>
    <row r="129" spans="1:23" ht="15">
      <c r="A129" s="556"/>
      <c r="B129" s="62"/>
      <c r="C129" s="164"/>
      <c r="D129" s="550"/>
      <c r="E129" s="60"/>
      <c r="F129" s="61"/>
      <c r="G129" s="169"/>
      <c r="I129" s="556"/>
      <c r="J129" s="62"/>
      <c r="K129" s="164"/>
      <c r="L129" s="550"/>
      <c r="M129" s="60"/>
      <c r="N129" s="61"/>
      <c r="O129" s="169"/>
      <c r="Q129" s="556"/>
      <c r="R129" s="62"/>
      <c r="S129" s="164"/>
      <c r="T129" s="550"/>
      <c r="U129" s="60"/>
      <c r="V129" s="61"/>
      <c r="W129" s="169"/>
    </row>
    <row r="130" spans="1:23" ht="15">
      <c r="A130" s="556"/>
      <c r="B130" s="62"/>
      <c r="C130" s="164"/>
      <c r="D130" s="550"/>
      <c r="E130" s="60"/>
      <c r="F130" s="61"/>
      <c r="G130" s="169"/>
      <c r="I130" s="556"/>
      <c r="J130" s="62"/>
      <c r="K130" s="164"/>
      <c r="L130" s="550"/>
      <c r="M130" s="60"/>
      <c r="N130" s="61"/>
      <c r="O130" s="169"/>
      <c r="Q130" s="556"/>
      <c r="R130" s="62"/>
      <c r="S130" s="164"/>
      <c r="T130" s="550"/>
      <c r="U130" s="60"/>
      <c r="V130" s="61"/>
      <c r="W130" s="169"/>
    </row>
    <row r="131" spans="1:23" ht="15">
      <c r="A131" s="556"/>
      <c r="B131" s="62"/>
      <c r="C131" s="164"/>
      <c r="D131" s="550"/>
      <c r="E131" s="60"/>
      <c r="F131" s="62"/>
      <c r="G131" s="169"/>
      <c r="I131" s="556"/>
      <c r="J131" s="62"/>
      <c r="K131" s="164"/>
      <c r="L131" s="550"/>
      <c r="M131" s="60"/>
      <c r="N131" s="62"/>
      <c r="O131" s="169"/>
      <c r="Q131" s="556"/>
      <c r="R131" s="62"/>
      <c r="S131" s="164"/>
      <c r="T131" s="550"/>
      <c r="U131" s="60"/>
      <c r="V131" s="62"/>
      <c r="W131" s="169"/>
    </row>
    <row r="132" spans="1:23" ht="15.75" thickBot="1">
      <c r="A132" s="557"/>
      <c r="B132" s="63"/>
      <c r="C132" s="166"/>
      <c r="D132" s="551"/>
      <c r="E132" s="170"/>
      <c r="F132" s="175"/>
      <c r="G132" s="171"/>
      <c r="I132" s="557"/>
      <c r="J132" s="63"/>
      <c r="K132" s="166"/>
      <c r="L132" s="551"/>
      <c r="M132" s="170"/>
      <c r="N132" s="175"/>
      <c r="O132" s="171"/>
      <c r="Q132" s="557"/>
      <c r="R132" s="63"/>
      <c r="S132" s="166"/>
      <c r="T132" s="551"/>
      <c r="U132" s="170"/>
      <c r="V132" s="175"/>
      <c r="W132" s="171"/>
    </row>
    <row r="136" ht="15">
      <c r="A136" s="1" t="s">
        <v>81</v>
      </c>
    </row>
  </sheetData>
  <sheetProtection selectLockedCells="1" selectUnlockedCells="1"/>
  <mergeCells count="67">
    <mergeCell ref="D53:D64"/>
    <mergeCell ref="D121:D132"/>
    <mergeCell ref="D102:G102"/>
    <mergeCell ref="A104:A115"/>
    <mergeCell ref="D104:D115"/>
    <mergeCell ref="I104:I115"/>
    <mergeCell ref="I70:I81"/>
    <mergeCell ref="I87:I98"/>
    <mergeCell ref="D85:G85"/>
    <mergeCell ref="A70:A81"/>
    <mergeCell ref="Q87:Q98"/>
    <mergeCell ref="T87:T98"/>
    <mergeCell ref="L102:O102"/>
    <mergeCell ref="A121:A132"/>
    <mergeCell ref="L87:L98"/>
    <mergeCell ref="T68:W68"/>
    <mergeCell ref="Q70:Q81"/>
    <mergeCell ref="T70:T81"/>
    <mergeCell ref="L85:O85"/>
    <mergeCell ref="T85:W85"/>
    <mergeCell ref="A1:G1"/>
    <mergeCell ref="A3:G3"/>
    <mergeCell ref="A5:G5"/>
    <mergeCell ref="A15:G15"/>
    <mergeCell ref="D16:G16"/>
    <mergeCell ref="L68:O68"/>
    <mergeCell ref="D68:G68"/>
    <mergeCell ref="L16:O16"/>
    <mergeCell ref="I18:I30"/>
    <mergeCell ref="L18:L30"/>
    <mergeCell ref="L70:L81"/>
    <mergeCell ref="L34:O34"/>
    <mergeCell ref="I36:I47"/>
    <mergeCell ref="L36:L47"/>
    <mergeCell ref="T34:W34"/>
    <mergeCell ref="Q36:Q47"/>
    <mergeCell ref="T36:T47"/>
    <mergeCell ref="D51:G51"/>
    <mergeCell ref="D34:G34"/>
    <mergeCell ref="D119:G119"/>
    <mergeCell ref="A18:A30"/>
    <mergeCell ref="D18:D30"/>
    <mergeCell ref="A36:A47"/>
    <mergeCell ref="D36:D47"/>
    <mergeCell ref="A53:A64"/>
    <mergeCell ref="D70:D81"/>
    <mergeCell ref="D87:D98"/>
    <mergeCell ref="A87:A98"/>
    <mergeCell ref="T16:W16"/>
    <mergeCell ref="Q18:Q30"/>
    <mergeCell ref="T18:T30"/>
    <mergeCell ref="L51:O51"/>
    <mergeCell ref="I53:I64"/>
    <mergeCell ref="L53:L64"/>
    <mergeCell ref="T51:W51"/>
    <mergeCell ref="Q53:Q64"/>
    <mergeCell ref="T53:T64"/>
    <mergeCell ref="L104:L115"/>
    <mergeCell ref="T102:W102"/>
    <mergeCell ref="Q104:Q115"/>
    <mergeCell ref="T104:T115"/>
    <mergeCell ref="L119:O119"/>
    <mergeCell ref="I121:I132"/>
    <mergeCell ref="L121:L132"/>
    <mergeCell ref="T119:W119"/>
    <mergeCell ref="Q121:Q132"/>
    <mergeCell ref="T121:T132"/>
  </mergeCells>
  <printOptions/>
  <pageMargins left="0.39375" right="0.39375" top="0.39375" bottom="0.39375" header="0.5118055555555555" footer="0.5118055555555555"/>
  <pageSetup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V476"/>
  <sheetViews>
    <sheetView zoomScalePageLayoutView="0" workbookViewId="0" topLeftCell="A151">
      <selection activeCell="H17" sqref="H17"/>
    </sheetView>
  </sheetViews>
  <sheetFormatPr defaultColWidth="9.140625" defaultRowHeight="12.75"/>
  <cols>
    <col min="1" max="1" width="22.421875" style="50" customWidth="1"/>
    <col min="2" max="2" width="17.57421875" style="1" customWidth="1"/>
    <col min="3" max="3" width="27.8515625" style="1" customWidth="1"/>
    <col min="4" max="4" width="13.421875" style="1" customWidth="1"/>
    <col min="5" max="5" width="15.28125" style="50" customWidth="1"/>
    <col min="6" max="7" width="29.140625" style="50" customWidth="1"/>
    <col min="8" max="8" width="18.421875" style="50" customWidth="1"/>
    <col min="9" max="9" width="13.7109375" style="1" customWidth="1"/>
    <col min="10" max="10" width="11.57421875" style="1" customWidth="1"/>
    <col min="11" max="11" width="18.28125" style="1" customWidth="1"/>
    <col min="12" max="12" width="21.8515625" style="1" customWidth="1"/>
    <col min="13" max="16384" width="9.140625" style="1" customWidth="1"/>
  </cols>
  <sheetData>
    <row r="1" spans="1:8" ht="15">
      <c r="A1" s="534" t="s">
        <v>21</v>
      </c>
      <c r="B1" s="534"/>
      <c r="C1" s="534"/>
      <c r="D1" s="534"/>
      <c r="E1" s="534"/>
      <c r="F1" s="534"/>
      <c r="G1" s="534"/>
      <c r="H1" s="534"/>
    </row>
    <row r="2" spans="1:8" ht="15">
      <c r="A2" s="30"/>
      <c r="B2" s="42"/>
      <c r="C2" s="42"/>
      <c r="D2" s="42"/>
      <c r="E2" s="48"/>
      <c r="F2" s="48"/>
      <c r="G2" s="48"/>
      <c r="H2" s="48"/>
    </row>
    <row r="3" spans="1:8" ht="15">
      <c r="A3" s="534" t="s">
        <v>135</v>
      </c>
      <c r="B3" s="534"/>
      <c r="C3" s="534"/>
      <c r="D3" s="534"/>
      <c r="E3" s="534"/>
      <c r="F3" s="534"/>
      <c r="G3" s="534"/>
      <c r="H3" s="534"/>
    </row>
    <row r="4" spans="1:8" ht="15">
      <c r="A4" s="30"/>
      <c r="B4" s="42"/>
      <c r="C4" s="42"/>
      <c r="D4" s="42"/>
      <c r="E4" s="48"/>
      <c r="F4" s="48"/>
      <c r="G4" s="48"/>
      <c r="H4" s="48"/>
    </row>
    <row r="5" spans="1:22" ht="15.75" thickBot="1">
      <c r="A5" s="570" t="s">
        <v>136</v>
      </c>
      <c r="B5" s="570"/>
      <c r="C5" s="570"/>
      <c r="D5" s="570"/>
      <c r="E5" s="570"/>
      <c r="F5" s="570"/>
      <c r="G5" s="570"/>
      <c r="H5" s="570"/>
      <c r="I5" s="9"/>
      <c r="J5" s="9"/>
      <c r="K5" s="9"/>
      <c r="L5" s="9"/>
      <c r="M5" s="9"/>
      <c r="N5" s="9"/>
      <c r="O5" s="9"/>
      <c r="P5" s="9"/>
      <c r="Q5" s="9"/>
      <c r="R5" s="9"/>
      <c r="S5" s="9"/>
      <c r="T5" s="9"/>
      <c r="U5" s="9"/>
      <c r="V5" s="9"/>
    </row>
    <row r="6" spans="1:19" ht="45.75" thickBot="1">
      <c r="A6" s="68" t="s">
        <v>124</v>
      </c>
      <c r="B6" s="69" t="s">
        <v>137</v>
      </c>
      <c r="C6" s="70" t="s">
        <v>138</v>
      </c>
      <c r="D6" s="71"/>
      <c r="E6" s="49"/>
      <c r="F6" s="49"/>
      <c r="G6" s="49"/>
      <c r="H6" s="49"/>
      <c r="I6" s="9"/>
      <c r="J6" s="9"/>
      <c r="K6" s="9"/>
      <c r="L6" s="9"/>
      <c r="M6" s="9"/>
      <c r="N6" s="9"/>
      <c r="O6" s="9"/>
      <c r="P6" s="9"/>
      <c r="Q6" s="9"/>
      <c r="R6" s="9"/>
      <c r="S6" s="9"/>
    </row>
    <row r="7" spans="1:19" ht="75">
      <c r="A7" s="343" t="s">
        <v>591</v>
      </c>
      <c r="B7" s="576">
        <v>24</v>
      </c>
      <c r="C7" s="579">
        <v>365</v>
      </c>
      <c r="D7" s="71"/>
      <c r="E7" s="49"/>
      <c r="F7" s="49"/>
      <c r="G7" s="49"/>
      <c r="H7" s="49"/>
      <c r="I7" s="9"/>
      <c r="J7" s="9"/>
      <c r="K7" s="9"/>
      <c r="L7" s="9"/>
      <c r="M7" s="9"/>
      <c r="N7" s="9"/>
      <c r="O7" s="9"/>
      <c r="P7" s="9"/>
      <c r="Q7" s="9"/>
      <c r="R7" s="9"/>
      <c r="S7" s="9"/>
    </row>
    <row r="8" spans="1:19" ht="75">
      <c r="A8" s="345" t="s">
        <v>592</v>
      </c>
      <c r="B8" s="577"/>
      <c r="C8" s="580"/>
      <c r="D8" s="71"/>
      <c r="E8" s="49"/>
      <c r="F8" s="49"/>
      <c r="G8" s="49"/>
      <c r="H8" s="49"/>
      <c r="I8" s="9"/>
      <c r="J8" s="9"/>
      <c r="K8" s="9"/>
      <c r="L8" s="9"/>
      <c r="M8" s="9"/>
      <c r="N8" s="9"/>
      <c r="O8" s="9"/>
      <c r="P8" s="9"/>
      <c r="Q8" s="9"/>
      <c r="R8" s="9"/>
      <c r="S8" s="9"/>
    </row>
    <row r="9" spans="1:19" ht="30.75" thickBot="1">
      <c r="A9" s="344" t="s">
        <v>593</v>
      </c>
      <c r="B9" s="578"/>
      <c r="C9" s="581"/>
      <c r="D9" s="71"/>
      <c r="E9" s="49"/>
      <c r="F9" s="49"/>
      <c r="G9" s="49"/>
      <c r="H9" s="49"/>
      <c r="I9" s="9"/>
      <c r="J9" s="9"/>
      <c r="K9" s="9"/>
      <c r="L9" s="9"/>
      <c r="M9" s="9"/>
      <c r="N9" s="9"/>
      <c r="O9" s="9"/>
      <c r="P9" s="9"/>
      <c r="Q9" s="9"/>
      <c r="R9" s="9"/>
      <c r="S9" s="9"/>
    </row>
    <row r="10" spans="1:22" ht="15">
      <c r="A10" s="72"/>
      <c r="B10" s="74"/>
      <c r="C10" s="74"/>
      <c r="D10" s="73"/>
      <c r="E10" s="267"/>
      <c r="F10" s="45"/>
      <c r="G10" s="45"/>
      <c r="H10" s="49"/>
      <c r="K10" s="9"/>
      <c r="L10" s="9"/>
      <c r="M10" s="9"/>
      <c r="N10" s="9"/>
      <c r="O10" s="9"/>
      <c r="P10" s="9"/>
      <c r="Q10" s="9"/>
      <c r="R10" s="9"/>
      <c r="S10" s="9"/>
      <c r="T10" s="9"/>
      <c r="U10" s="9"/>
      <c r="V10" s="9"/>
    </row>
    <row r="11" spans="1:22" ht="15.75" thickBot="1">
      <c r="A11" s="570" t="s">
        <v>139</v>
      </c>
      <c r="B11" s="570"/>
      <c r="C11" s="570"/>
      <c r="D11" s="570"/>
      <c r="E11" s="570"/>
      <c r="F11" s="570"/>
      <c r="G11" s="570"/>
      <c r="H11" s="570"/>
      <c r="I11" s="9"/>
      <c r="J11" s="9"/>
      <c r="K11" s="9"/>
      <c r="L11" s="9"/>
      <c r="M11" s="9"/>
      <c r="N11" s="9"/>
      <c r="O11" s="9"/>
      <c r="P11" s="9"/>
      <c r="Q11" s="9"/>
      <c r="R11" s="9"/>
      <c r="S11" s="9"/>
      <c r="T11" s="9"/>
      <c r="U11" s="9"/>
      <c r="V11" s="9"/>
    </row>
    <row r="12" spans="2:8" ht="12.75" customHeight="1" thickBot="1">
      <c r="B12" s="42"/>
      <c r="C12" s="42"/>
      <c r="D12" s="582" t="s">
        <v>873</v>
      </c>
      <c r="E12" s="583"/>
      <c r="F12" s="583"/>
      <c r="G12" s="583"/>
      <c r="H12" s="584"/>
    </row>
    <row r="13" spans="1:8" ht="75">
      <c r="A13" s="194" t="s">
        <v>140</v>
      </c>
      <c r="B13" s="195" t="s">
        <v>141</v>
      </c>
      <c r="C13" s="163" t="s">
        <v>657</v>
      </c>
      <c r="D13" s="194" t="s">
        <v>142</v>
      </c>
      <c r="E13" s="195" t="s">
        <v>143</v>
      </c>
      <c r="F13" s="195" t="s">
        <v>500</v>
      </c>
      <c r="G13" s="269" t="s">
        <v>156</v>
      </c>
      <c r="H13" s="196" t="s">
        <v>134</v>
      </c>
    </row>
    <row r="14" spans="1:8" ht="15" customHeight="1">
      <c r="A14" s="588" t="s">
        <v>847</v>
      </c>
      <c r="B14" s="255" t="s">
        <v>450</v>
      </c>
      <c r="C14" s="254">
        <v>0.5</v>
      </c>
      <c r="D14" s="549"/>
      <c r="E14" s="76">
        <f>($D$14*F14/1000)</f>
        <v>0</v>
      </c>
      <c r="F14" s="76">
        <v>0.02</v>
      </c>
      <c r="G14" s="274" t="s">
        <v>497</v>
      </c>
      <c r="H14" s="402">
        <f>(F14/$C14)*100</f>
        <v>4</v>
      </c>
    </row>
    <row r="15" spans="1:8" ht="15">
      <c r="A15" s="589"/>
      <c r="B15" s="255" t="s">
        <v>451</v>
      </c>
      <c r="C15" s="254">
        <v>0.02</v>
      </c>
      <c r="D15" s="550"/>
      <c r="E15" s="76">
        <f aca="true" t="shared" si="0" ref="E15:E24">($D$14*F15/1000)</f>
        <v>0</v>
      </c>
      <c r="F15" s="76">
        <v>0.003</v>
      </c>
      <c r="G15" s="274" t="s">
        <v>497</v>
      </c>
      <c r="H15" s="402"/>
    </row>
    <row r="16" spans="1:8" ht="15">
      <c r="A16" s="589"/>
      <c r="B16" s="256" t="s">
        <v>452</v>
      </c>
      <c r="C16" s="254">
        <v>4</v>
      </c>
      <c r="D16" s="550"/>
      <c r="E16" s="76" t="e">
        <f t="shared" si="0"/>
        <v>#VALUE!</v>
      </c>
      <c r="F16" s="76" t="s">
        <v>474</v>
      </c>
      <c r="G16" s="274" t="s">
        <v>497</v>
      </c>
      <c r="H16" s="402"/>
    </row>
    <row r="17" spans="1:8" ht="15">
      <c r="A17" s="589"/>
      <c r="B17" s="256" t="s">
        <v>453</v>
      </c>
      <c r="C17" s="254">
        <v>0.4</v>
      </c>
      <c r="D17" s="550"/>
      <c r="E17" s="76" t="e">
        <f t="shared" si="0"/>
        <v>#VALUE!</v>
      </c>
      <c r="F17" s="76" t="s">
        <v>471</v>
      </c>
      <c r="G17" s="274" t="s">
        <v>497</v>
      </c>
      <c r="H17" s="402"/>
    </row>
    <row r="18" spans="1:8" ht="15">
      <c r="A18" s="589"/>
      <c r="B18" s="257" t="s">
        <v>455</v>
      </c>
      <c r="C18" s="254">
        <v>0.005</v>
      </c>
      <c r="D18" s="550"/>
      <c r="E18" s="76" t="e">
        <f t="shared" si="0"/>
        <v>#VALUE!</v>
      </c>
      <c r="F18" s="76" t="s">
        <v>476</v>
      </c>
      <c r="G18" s="274" t="s">
        <v>497</v>
      </c>
      <c r="H18" s="402"/>
    </row>
    <row r="19" spans="1:8" ht="15">
      <c r="A19" s="589"/>
      <c r="B19" s="257" t="s">
        <v>457</v>
      </c>
      <c r="C19" s="254">
        <v>4</v>
      </c>
      <c r="D19" s="550"/>
      <c r="E19" s="76" t="e">
        <f t="shared" si="0"/>
        <v>#VALUE!</v>
      </c>
      <c r="F19" s="76" t="s">
        <v>474</v>
      </c>
      <c r="G19" s="274" t="s">
        <v>497</v>
      </c>
      <c r="H19" s="402"/>
    </row>
    <row r="20" spans="1:8" ht="15">
      <c r="A20" s="589"/>
      <c r="B20" s="258" t="s">
        <v>415</v>
      </c>
      <c r="C20" s="254">
        <v>0.3</v>
      </c>
      <c r="D20" s="550"/>
      <c r="E20" s="76">
        <f t="shared" si="0"/>
        <v>0</v>
      </c>
      <c r="F20" s="76">
        <v>0.01</v>
      </c>
      <c r="G20" s="274" t="s">
        <v>497</v>
      </c>
      <c r="H20" s="402">
        <f>(F20/$C20)*100</f>
        <v>3.3333333333333335</v>
      </c>
    </row>
    <row r="21" spans="1:8" ht="15">
      <c r="A21" s="589"/>
      <c r="B21" s="259" t="s">
        <v>458</v>
      </c>
      <c r="C21" s="254">
        <v>0.03</v>
      </c>
      <c r="D21" s="550"/>
      <c r="E21" s="76">
        <f t="shared" si="0"/>
        <v>0</v>
      </c>
      <c r="F21" s="76">
        <v>0.02</v>
      </c>
      <c r="G21" s="274" t="s">
        <v>497</v>
      </c>
      <c r="H21" s="402">
        <f>(F21/$C21)*100</f>
        <v>66.66666666666667</v>
      </c>
    </row>
    <row r="22" spans="1:8" ht="15">
      <c r="A22" s="589"/>
      <c r="B22" s="259" t="s">
        <v>459</v>
      </c>
      <c r="C22" s="254">
        <v>1</v>
      </c>
      <c r="D22" s="550"/>
      <c r="E22" s="76">
        <f t="shared" si="0"/>
        <v>0</v>
      </c>
      <c r="F22" s="76">
        <v>0.1</v>
      </c>
      <c r="G22" s="274" t="s">
        <v>497</v>
      </c>
      <c r="H22" s="402"/>
    </row>
    <row r="23" spans="1:8" ht="15">
      <c r="A23" s="589"/>
      <c r="B23" s="259" t="s">
        <v>461</v>
      </c>
      <c r="C23" s="254">
        <v>0.2</v>
      </c>
      <c r="D23" s="550"/>
      <c r="E23" s="76" t="e">
        <f t="shared" si="0"/>
        <v>#VALUE!</v>
      </c>
      <c r="F23" s="76" t="s">
        <v>478</v>
      </c>
      <c r="G23" s="274" t="s">
        <v>497</v>
      </c>
      <c r="H23" s="402"/>
    </row>
    <row r="24" spans="1:8" ht="15.75" thickBot="1">
      <c r="A24" s="590"/>
      <c r="B24" s="273" t="s">
        <v>468</v>
      </c>
      <c r="C24" s="271">
        <v>1</v>
      </c>
      <c r="D24" s="551"/>
      <c r="E24" s="268" t="e">
        <f t="shared" si="0"/>
        <v>#VALUE!</v>
      </c>
      <c r="F24" s="268" t="s">
        <v>474</v>
      </c>
      <c r="G24" s="276" t="s">
        <v>497</v>
      </c>
      <c r="H24" s="403"/>
    </row>
    <row r="25" ht="15.75" thickBot="1"/>
    <row r="26" spans="2:8" ht="12.75" customHeight="1" thickBot="1">
      <c r="B26" s="42"/>
      <c r="C26" s="42"/>
      <c r="D26" s="582" t="s">
        <v>874</v>
      </c>
      <c r="E26" s="583"/>
      <c r="F26" s="583"/>
      <c r="G26" s="583"/>
      <c r="H26" s="584"/>
    </row>
    <row r="27" spans="1:8" ht="75">
      <c r="A27" s="194" t="s">
        <v>140</v>
      </c>
      <c r="B27" s="195" t="s">
        <v>141</v>
      </c>
      <c r="C27" s="269" t="s">
        <v>657</v>
      </c>
      <c r="D27" s="194" t="s">
        <v>142</v>
      </c>
      <c r="E27" s="195" t="s">
        <v>143</v>
      </c>
      <c r="F27" s="195" t="s">
        <v>500</v>
      </c>
      <c r="G27" s="269" t="s">
        <v>156</v>
      </c>
      <c r="H27" s="196" t="s">
        <v>134</v>
      </c>
    </row>
    <row r="28" spans="1:8" ht="15" customHeight="1">
      <c r="A28" s="588" t="s">
        <v>485</v>
      </c>
      <c r="B28" s="255" t="s">
        <v>436</v>
      </c>
      <c r="C28" s="254" t="s">
        <v>480</v>
      </c>
      <c r="D28" s="549"/>
      <c r="E28" s="76">
        <f>($D$28*F28/1000)</f>
        <v>0</v>
      </c>
      <c r="F28" s="76">
        <v>9</v>
      </c>
      <c r="G28" s="274" t="s">
        <v>483</v>
      </c>
      <c r="H28" s="402"/>
    </row>
    <row r="29" spans="1:8" ht="30">
      <c r="A29" s="589"/>
      <c r="B29" s="255" t="s">
        <v>437</v>
      </c>
      <c r="C29" s="254" t="s">
        <v>481</v>
      </c>
      <c r="D29" s="550"/>
      <c r="E29" s="76" t="e">
        <f aca="true" t="shared" si="1" ref="E29:E61">($D$28*F29/1000)</f>
        <v>#VALUE!</v>
      </c>
      <c r="F29" s="76" t="s">
        <v>484</v>
      </c>
      <c r="G29" s="274" t="s">
        <v>496</v>
      </c>
      <c r="H29" s="402"/>
    </row>
    <row r="30" spans="1:8" ht="30">
      <c r="A30" s="589"/>
      <c r="B30" s="256" t="s">
        <v>438</v>
      </c>
      <c r="C30" s="254" t="s">
        <v>482</v>
      </c>
      <c r="D30" s="550"/>
      <c r="E30" s="76" t="e">
        <f t="shared" si="1"/>
        <v>#VALUE!</v>
      </c>
      <c r="F30" s="76" t="s">
        <v>469</v>
      </c>
      <c r="G30" s="274" t="s">
        <v>483</v>
      </c>
      <c r="H30" s="402"/>
    </row>
    <row r="31" spans="1:8" ht="30">
      <c r="A31" s="589"/>
      <c r="B31" s="256" t="s">
        <v>439</v>
      </c>
      <c r="C31" s="254">
        <v>0.2</v>
      </c>
      <c r="D31" s="550"/>
      <c r="E31" s="76" t="e">
        <f t="shared" si="1"/>
        <v>#VALUE!</v>
      </c>
      <c r="F31" s="76" t="s">
        <v>471</v>
      </c>
      <c r="G31" s="274" t="s">
        <v>497</v>
      </c>
      <c r="H31" s="402"/>
    </row>
    <row r="32" spans="1:8" ht="30">
      <c r="A32" s="589"/>
      <c r="B32" s="257" t="s">
        <v>440</v>
      </c>
      <c r="C32" s="254" t="s">
        <v>470</v>
      </c>
      <c r="D32" s="550"/>
      <c r="E32" s="76" t="e">
        <f t="shared" si="1"/>
        <v>#VALUE!</v>
      </c>
      <c r="F32" s="76" t="s">
        <v>470</v>
      </c>
      <c r="G32" s="274" t="s">
        <v>483</v>
      </c>
      <c r="H32" s="402"/>
    </row>
    <row r="33" spans="1:8" ht="30">
      <c r="A33" s="589"/>
      <c r="B33" s="257" t="s">
        <v>441</v>
      </c>
      <c r="C33" s="254">
        <v>200</v>
      </c>
      <c r="D33" s="550"/>
      <c r="E33" s="76" t="e">
        <f t="shared" si="1"/>
        <v>#VALUE!</v>
      </c>
      <c r="F33" s="76" t="s">
        <v>472</v>
      </c>
      <c r="G33" s="274" t="s">
        <v>497</v>
      </c>
      <c r="H33" s="402"/>
    </row>
    <row r="34" spans="1:8" ht="15">
      <c r="A34" s="589"/>
      <c r="B34" s="258" t="s">
        <v>442</v>
      </c>
      <c r="C34" s="254">
        <v>250</v>
      </c>
      <c r="D34" s="550"/>
      <c r="E34" s="76">
        <f t="shared" si="1"/>
        <v>0</v>
      </c>
      <c r="F34" s="76">
        <v>30</v>
      </c>
      <c r="G34" s="274" t="s">
        <v>498</v>
      </c>
      <c r="H34" s="402"/>
    </row>
    <row r="35" spans="1:8" ht="15">
      <c r="A35" s="589"/>
      <c r="B35" s="259" t="s">
        <v>443</v>
      </c>
      <c r="C35" s="254">
        <v>500</v>
      </c>
      <c r="D35" s="550"/>
      <c r="E35" s="76">
        <f t="shared" si="1"/>
        <v>0</v>
      </c>
      <c r="F35" s="76">
        <v>100</v>
      </c>
      <c r="G35" s="164" t="s">
        <v>498</v>
      </c>
      <c r="H35" s="402">
        <f>(F35/$C35)*100</f>
        <v>20</v>
      </c>
    </row>
    <row r="36" spans="1:8" ht="15">
      <c r="A36" s="589"/>
      <c r="B36" s="259" t="s">
        <v>444</v>
      </c>
      <c r="C36" s="254">
        <v>0.6</v>
      </c>
      <c r="D36" s="550"/>
      <c r="E36" s="76">
        <f t="shared" si="1"/>
        <v>0</v>
      </c>
      <c r="F36" s="76">
        <v>0.1</v>
      </c>
      <c r="G36" s="164" t="s">
        <v>497</v>
      </c>
      <c r="H36" s="402">
        <f>(F36/$C36)*100</f>
        <v>16.666666666666668</v>
      </c>
    </row>
    <row r="37" spans="1:8" ht="15">
      <c r="A37" s="589"/>
      <c r="B37" s="259" t="s">
        <v>445</v>
      </c>
      <c r="C37" s="254">
        <v>30</v>
      </c>
      <c r="D37" s="550"/>
      <c r="E37" s="76" t="e">
        <f t="shared" si="1"/>
        <v>#VALUE!</v>
      </c>
      <c r="F37" s="76" t="s">
        <v>875</v>
      </c>
      <c r="G37" s="164" t="s">
        <v>497</v>
      </c>
      <c r="H37" s="402" t="e">
        <f>(F37/$C37)*100</f>
        <v>#VALUE!</v>
      </c>
    </row>
    <row r="38" spans="1:8" ht="30">
      <c r="A38" s="589"/>
      <c r="B38" s="259" t="s">
        <v>446</v>
      </c>
      <c r="C38" s="254">
        <v>30</v>
      </c>
      <c r="D38" s="550"/>
      <c r="E38" s="76">
        <f t="shared" si="1"/>
        <v>0</v>
      </c>
      <c r="F38" s="76">
        <v>1</v>
      </c>
      <c r="G38" s="164" t="s">
        <v>497</v>
      </c>
      <c r="H38" s="402"/>
    </row>
    <row r="39" spans="1:8" ht="30">
      <c r="A39" s="589"/>
      <c r="B39" s="259" t="s">
        <v>447</v>
      </c>
      <c r="C39" s="254">
        <v>4</v>
      </c>
      <c r="D39" s="550"/>
      <c r="E39" s="76" t="e">
        <f t="shared" si="1"/>
        <v>#VALUE!</v>
      </c>
      <c r="F39" s="76" t="s">
        <v>473</v>
      </c>
      <c r="G39" s="164" t="s">
        <v>497</v>
      </c>
      <c r="H39" s="402"/>
    </row>
    <row r="40" spans="1:8" ht="15">
      <c r="A40" s="589"/>
      <c r="B40" s="259" t="s">
        <v>448</v>
      </c>
      <c r="C40" s="254">
        <v>10</v>
      </c>
      <c r="D40" s="550"/>
      <c r="E40" s="76">
        <f t="shared" si="1"/>
        <v>0</v>
      </c>
      <c r="F40" s="76">
        <v>0.4</v>
      </c>
      <c r="G40" s="164" t="s">
        <v>497</v>
      </c>
      <c r="H40" s="402">
        <f>(F40/$C40)*100</f>
        <v>4</v>
      </c>
    </row>
    <row r="41" spans="1:8" ht="15">
      <c r="A41" s="589"/>
      <c r="B41" s="259" t="s">
        <v>449</v>
      </c>
      <c r="C41" s="254">
        <v>2</v>
      </c>
      <c r="D41" s="550"/>
      <c r="E41" s="76">
        <f t="shared" si="1"/>
        <v>0</v>
      </c>
      <c r="F41" s="76">
        <v>0.5</v>
      </c>
      <c r="G41" s="164" t="s">
        <v>497</v>
      </c>
      <c r="H41" s="402">
        <f>(F41/$C41)*100</f>
        <v>25</v>
      </c>
    </row>
    <row r="42" spans="1:8" ht="15">
      <c r="A42" s="589"/>
      <c r="B42" s="259" t="s">
        <v>450</v>
      </c>
      <c r="C42" s="254">
        <v>0.5</v>
      </c>
      <c r="D42" s="550"/>
      <c r="E42" s="76">
        <f t="shared" si="1"/>
        <v>0</v>
      </c>
      <c r="F42" s="76">
        <v>0.03</v>
      </c>
      <c r="G42" s="164" t="s">
        <v>497</v>
      </c>
      <c r="H42" s="402">
        <f>(F42/$C42)*100</f>
        <v>6</v>
      </c>
    </row>
    <row r="43" spans="1:8" ht="15">
      <c r="A43" s="589"/>
      <c r="B43" s="259" t="s">
        <v>451</v>
      </c>
      <c r="C43" s="254">
        <v>0.02</v>
      </c>
      <c r="D43" s="550"/>
      <c r="E43" s="76" t="e">
        <f t="shared" si="1"/>
        <v>#VALUE!</v>
      </c>
      <c r="F43" s="76" t="s">
        <v>475</v>
      </c>
      <c r="G43" s="164" t="s">
        <v>497</v>
      </c>
      <c r="H43" s="402"/>
    </row>
    <row r="44" spans="1:8" ht="15">
      <c r="A44" s="589"/>
      <c r="B44" s="259" t="s">
        <v>452</v>
      </c>
      <c r="C44" s="254">
        <v>4</v>
      </c>
      <c r="D44" s="550"/>
      <c r="E44" s="76" t="e">
        <f t="shared" si="1"/>
        <v>#VALUE!</v>
      </c>
      <c r="F44" s="76" t="s">
        <v>474</v>
      </c>
      <c r="G44" s="164" t="s">
        <v>497</v>
      </c>
      <c r="H44" s="402"/>
    </row>
    <row r="45" spans="1:8" ht="15">
      <c r="A45" s="589"/>
      <c r="B45" s="259" t="s">
        <v>453</v>
      </c>
      <c r="C45" s="254">
        <v>0.4</v>
      </c>
      <c r="D45" s="550"/>
      <c r="E45" s="76">
        <f t="shared" si="1"/>
        <v>0</v>
      </c>
      <c r="F45" s="76">
        <v>0.03</v>
      </c>
      <c r="G45" s="164" t="s">
        <v>497</v>
      </c>
      <c r="H45" s="402">
        <f>(F45/$C45)*100</f>
        <v>7.5</v>
      </c>
    </row>
    <row r="46" spans="1:8" ht="15">
      <c r="A46" s="589"/>
      <c r="B46" s="259" t="s">
        <v>454</v>
      </c>
      <c r="C46" s="254">
        <v>4</v>
      </c>
      <c r="D46" s="550"/>
      <c r="E46" s="76" t="e">
        <f t="shared" si="1"/>
        <v>#VALUE!</v>
      </c>
      <c r="F46" s="76" t="s">
        <v>474</v>
      </c>
      <c r="G46" s="164" t="s">
        <v>497</v>
      </c>
      <c r="H46" s="402"/>
    </row>
    <row r="47" spans="1:8" ht="15">
      <c r="A47" s="589"/>
      <c r="B47" s="260" t="s">
        <v>455</v>
      </c>
      <c r="C47" s="254">
        <v>0.005</v>
      </c>
      <c r="D47" s="550"/>
      <c r="E47" s="76" t="e">
        <f t="shared" si="1"/>
        <v>#VALUE!</v>
      </c>
      <c r="F47" s="76" t="s">
        <v>476</v>
      </c>
      <c r="G47" s="164" t="s">
        <v>497</v>
      </c>
      <c r="H47" s="402"/>
    </row>
    <row r="48" spans="1:8" ht="15">
      <c r="A48" s="589"/>
      <c r="B48" s="260" t="s">
        <v>456</v>
      </c>
      <c r="C48" s="254">
        <v>4</v>
      </c>
      <c r="D48" s="550"/>
      <c r="E48" s="76" t="e">
        <f t="shared" si="1"/>
        <v>#VALUE!</v>
      </c>
      <c r="F48" s="76" t="s">
        <v>474</v>
      </c>
      <c r="G48" s="164" t="s">
        <v>497</v>
      </c>
      <c r="H48" s="402"/>
    </row>
    <row r="49" spans="1:8" ht="15">
      <c r="A49" s="589"/>
      <c r="B49" s="260" t="s">
        <v>457</v>
      </c>
      <c r="C49" s="254">
        <v>4</v>
      </c>
      <c r="D49" s="550"/>
      <c r="E49" s="76" t="e">
        <f t="shared" si="1"/>
        <v>#VALUE!</v>
      </c>
      <c r="F49" s="76" t="s">
        <v>474</v>
      </c>
      <c r="G49" s="164" t="s">
        <v>497</v>
      </c>
      <c r="H49" s="402"/>
    </row>
    <row r="50" spans="1:8" ht="15">
      <c r="A50" s="589"/>
      <c r="B50" s="260" t="s">
        <v>415</v>
      </c>
      <c r="C50" s="254">
        <v>0.3</v>
      </c>
      <c r="D50" s="550"/>
      <c r="E50" s="76">
        <f t="shared" si="1"/>
        <v>0</v>
      </c>
      <c r="F50" s="76">
        <v>0.09</v>
      </c>
      <c r="G50" s="164" t="s">
        <v>497</v>
      </c>
      <c r="H50" s="402">
        <f>(F50/$C50)*100</f>
        <v>30</v>
      </c>
    </row>
    <row r="51" spans="1:8" ht="15">
      <c r="A51" s="589"/>
      <c r="B51" s="260" t="s">
        <v>458</v>
      </c>
      <c r="C51" s="254">
        <v>0.03</v>
      </c>
      <c r="D51" s="550"/>
      <c r="E51" s="76">
        <f t="shared" si="1"/>
        <v>0</v>
      </c>
      <c r="F51" s="76">
        <v>0.02</v>
      </c>
      <c r="G51" s="164" t="s">
        <v>497</v>
      </c>
      <c r="H51" s="402">
        <f>(F51/$C51)*100</f>
        <v>66.66666666666667</v>
      </c>
    </row>
    <row r="52" spans="1:8" ht="15">
      <c r="A52" s="589"/>
      <c r="B52" s="260" t="s">
        <v>459</v>
      </c>
      <c r="C52" s="254">
        <v>1</v>
      </c>
      <c r="D52" s="550"/>
      <c r="E52" s="76">
        <f t="shared" si="1"/>
        <v>0</v>
      </c>
      <c r="F52" s="76">
        <v>0.1</v>
      </c>
      <c r="G52" s="164" t="s">
        <v>497</v>
      </c>
      <c r="H52" s="402"/>
    </row>
    <row r="53" spans="1:8" ht="15">
      <c r="A53" s="589"/>
      <c r="B53" s="261" t="s">
        <v>460</v>
      </c>
      <c r="C53" s="254" t="s">
        <v>483</v>
      </c>
      <c r="D53" s="550"/>
      <c r="E53" s="76" t="e">
        <f t="shared" si="1"/>
        <v>#VALUE!</v>
      </c>
      <c r="F53" s="76" t="s">
        <v>473</v>
      </c>
      <c r="G53" s="164" t="s">
        <v>497</v>
      </c>
      <c r="H53" s="402"/>
    </row>
    <row r="54" spans="1:8" ht="15">
      <c r="A54" s="589"/>
      <c r="B54" s="261" t="s">
        <v>461</v>
      </c>
      <c r="C54" s="254">
        <v>0.2</v>
      </c>
      <c r="D54" s="550"/>
      <c r="E54" s="76" t="e">
        <f t="shared" si="1"/>
        <v>#VALUE!</v>
      </c>
      <c r="F54" s="76" t="s">
        <v>478</v>
      </c>
      <c r="G54" s="164" t="s">
        <v>497</v>
      </c>
      <c r="H54" s="402"/>
    </row>
    <row r="55" spans="1:8" ht="15">
      <c r="A55" s="589"/>
      <c r="B55" s="261" t="s">
        <v>462</v>
      </c>
      <c r="C55" s="254" t="s">
        <v>483</v>
      </c>
      <c r="D55" s="550"/>
      <c r="E55" s="76">
        <f t="shared" si="1"/>
        <v>0</v>
      </c>
      <c r="F55" s="76">
        <v>0.02</v>
      </c>
      <c r="G55" s="164" t="s">
        <v>497</v>
      </c>
      <c r="H55" s="402"/>
    </row>
    <row r="56" spans="1:8" ht="15">
      <c r="A56" s="589"/>
      <c r="B56" s="261" t="s">
        <v>463</v>
      </c>
      <c r="C56" s="254">
        <v>12</v>
      </c>
      <c r="D56" s="550"/>
      <c r="E56" s="76" t="e">
        <f t="shared" si="1"/>
        <v>#VALUE!</v>
      </c>
      <c r="F56" s="76" t="s">
        <v>473</v>
      </c>
      <c r="G56" s="164" t="s">
        <v>497</v>
      </c>
      <c r="H56" s="402"/>
    </row>
    <row r="57" spans="1:8" ht="15">
      <c r="A57" s="589"/>
      <c r="B57" s="261" t="s">
        <v>464</v>
      </c>
      <c r="C57" s="254">
        <v>1200</v>
      </c>
      <c r="D57" s="550"/>
      <c r="E57" s="76">
        <f t="shared" si="1"/>
        <v>0</v>
      </c>
      <c r="F57" s="76">
        <v>50</v>
      </c>
      <c r="G57" s="164" t="s">
        <v>497</v>
      </c>
      <c r="H57" s="402">
        <f>(F57/$C57)*100</f>
        <v>4.166666666666666</v>
      </c>
    </row>
    <row r="58" spans="1:8" ht="15">
      <c r="A58" s="589"/>
      <c r="B58" s="261" t="s">
        <v>465</v>
      </c>
      <c r="C58" s="254">
        <v>1000</v>
      </c>
      <c r="D58" s="550"/>
      <c r="E58" s="76">
        <f t="shared" si="1"/>
        <v>0</v>
      </c>
      <c r="F58" s="76">
        <v>230</v>
      </c>
      <c r="G58" s="164" t="s">
        <v>497</v>
      </c>
      <c r="H58" s="402">
        <f>(F58/$C58)*100</f>
        <v>23</v>
      </c>
    </row>
    <row r="59" spans="1:8" ht="15">
      <c r="A59" s="589"/>
      <c r="B59" s="261" t="s">
        <v>466</v>
      </c>
      <c r="C59" s="254">
        <v>2</v>
      </c>
      <c r="D59" s="550"/>
      <c r="E59" s="76" t="e">
        <f t="shared" si="1"/>
        <v>#VALUE!</v>
      </c>
      <c r="F59" s="76" t="s">
        <v>474</v>
      </c>
      <c r="G59" s="164" t="s">
        <v>497</v>
      </c>
      <c r="H59" s="402"/>
    </row>
    <row r="60" spans="1:8" ht="45">
      <c r="A60" s="589"/>
      <c r="B60" s="262" t="s">
        <v>467</v>
      </c>
      <c r="C60" s="263">
        <v>10</v>
      </c>
      <c r="D60" s="550"/>
      <c r="E60" s="76" t="e">
        <f t="shared" si="1"/>
        <v>#VALUE!</v>
      </c>
      <c r="F60" s="76" t="s">
        <v>479</v>
      </c>
      <c r="G60" s="165" t="s">
        <v>497</v>
      </c>
      <c r="H60" s="402"/>
    </row>
    <row r="61" spans="1:8" ht="15.75" thickBot="1">
      <c r="A61" s="590"/>
      <c r="B61" s="270" t="s">
        <v>468</v>
      </c>
      <c r="C61" s="271">
        <v>1</v>
      </c>
      <c r="D61" s="551"/>
      <c r="E61" s="268" t="e">
        <f t="shared" si="1"/>
        <v>#VALUE!</v>
      </c>
      <c r="F61" s="268" t="s">
        <v>471</v>
      </c>
      <c r="G61" s="275" t="s">
        <v>497</v>
      </c>
      <c r="H61" s="403"/>
    </row>
    <row r="62" ht="15.75" thickBot="1"/>
    <row r="63" spans="2:8" ht="12.75" customHeight="1" thickBot="1">
      <c r="B63" s="42"/>
      <c r="C63" s="42"/>
      <c r="D63" s="582" t="s">
        <v>876</v>
      </c>
      <c r="E63" s="583"/>
      <c r="F63" s="583"/>
      <c r="G63" s="583"/>
      <c r="H63" s="584"/>
    </row>
    <row r="64" spans="1:8" ht="75">
      <c r="A64" s="194" t="s">
        <v>140</v>
      </c>
      <c r="B64" s="195" t="s">
        <v>141</v>
      </c>
      <c r="C64" s="163" t="s">
        <v>657</v>
      </c>
      <c r="D64" s="194" t="s">
        <v>142</v>
      </c>
      <c r="E64" s="195" t="s">
        <v>143</v>
      </c>
      <c r="F64" s="195" t="s">
        <v>500</v>
      </c>
      <c r="G64" s="269" t="s">
        <v>156</v>
      </c>
      <c r="H64" s="196" t="s">
        <v>134</v>
      </c>
    </row>
    <row r="65" spans="1:8" ht="15" customHeight="1">
      <c r="A65" s="588" t="s">
        <v>847</v>
      </c>
      <c r="B65" s="255" t="s">
        <v>450</v>
      </c>
      <c r="C65" s="254">
        <v>0.5</v>
      </c>
      <c r="D65" s="549"/>
      <c r="E65" s="76">
        <f>($D$14*F65/1000)</f>
        <v>0</v>
      </c>
      <c r="F65" s="76">
        <v>0.03</v>
      </c>
      <c r="G65" s="274" t="s">
        <v>497</v>
      </c>
      <c r="H65" s="402">
        <f>(F65/$C65)*100</f>
        <v>6</v>
      </c>
    </row>
    <row r="66" spans="1:8" ht="15">
      <c r="A66" s="589"/>
      <c r="B66" s="255" t="s">
        <v>451</v>
      </c>
      <c r="C66" s="254">
        <v>0.02</v>
      </c>
      <c r="D66" s="550"/>
      <c r="E66" s="76">
        <f aca="true" t="shared" si="2" ref="E66:E75">($D$14*F66/1000)</f>
        <v>0</v>
      </c>
      <c r="F66" s="76">
        <v>0.001</v>
      </c>
      <c r="G66" s="274" t="s">
        <v>497</v>
      </c>
      <c r="H66" s="402"/>
    </row>
    <row r="67" spans="1:8" ht="15">
      <c r="A67" s="589"/>
      <c r="B67" s="256" t="s">
        <v>452</v>
      </c>
      <c r="C67" s="254">
        <v>4</v>
      </c>
      <c r="D67" s="550"/>
      <c r="E67" s="76" t="e">
        <f t="shared" si="2"/>
        <v>#VALUE!</v>
      </c>
      <c r="F67" s="76" t="s">
        <v>474</v>
      </c>
      <c r="G67" s="274" t="s">
        <v>497</v>
      </c>
      <c r="H67" s="402"/>
    </row>
    <row r="68" spans="1:8" ht="15">
      <c r="A68" s="589"/>
      <c r="B68" s="256" t="s">
        <v>453</v>
      </c>
      <c r="C68" s="254">
        <v>0.4</v>
      </c>
      <c r="D68" s="550"/>
      <c r="E68" s="76">
        <f t="shared" si="2"/>
        <v>0</v>
      </c>
      <c r="F68" s="76">
        <v>0.03</v>
      </c>
      <c r="G68" s="274" t="s">
        <v>497</v>
      </c>
      <c r="H68" s="402">
        <f>(F68/$C68)*100</f>
        <v>7.5</v>
      </c>
    </row>
    <row r="69" spans="1:8" ht="15">
      <c r="A69" s="589"/>
      <c r="B69" s="257" t="s">
        <v>455</v>
      </c>
      <c r="C69" s="254">
        <v>0.005</v>
      </c>
      <c r="D69" s="550"/>
      <c r="E69" s="76" t="e">
        <f t="shared" si="2"/>
        <v>#VALUE!</v>
      </c>
      <c r="F69" s="76" t="s">
        <v>476</v>
      </c>
      <c r="G69" s="274" t="s">
        <v>497</v>
      </c>
      <c r="H69" s="402"/>
    </row>
    <row r="70" spans="1:8" ht="15">
      <c r="A70" s="589"/>
      <c r="B70" s="257" t="s">
        <v>457</v>
      </c>
      <c r="C70" s="254">
        <v>4</v>
      </c>
      <c r="D70" s="550"/>
      <c r="E70" s="76" t="e">
        <f t="shared" si="2"/>
        <v>#VALUE!</v>
      </c>
      <c r="F70" s="76" t="s">
        <v>474</v>
      </c>
      <c r="G70" s="274" t="s">
        <v>497</v>
      </c>
      <c r="H70" s="402"/>
    </row>
    <row r="71" spans="1:8" ht="15">
      <c r="A71" s="589"/>
      <c r="B71" s="258" t="s">
        <v>415</v>
      </c>
      <c r="C71" s="254">
        <v>0.3</v>
      </c>
      <c r="D71" s="550"/>
      <c r="E71" s="76">
        <f t="shared" si="2"/>
        <v>0</v>
      </c>
      <c r="F71" s="76">
        <v>0.017</v>
      </c>
      <c r="G71" s="274" t="s">
        <v>497</v>
      </c>
      <c r="H71" s="402">
        <f>(F71/$C71)*100</f>
        <v>5.666666666666667</v>
      </c>
    </row>
    <row r="72" spans="1:8" ht="15">
      <c r="A72" s="589"/>
      <c r="B72" s="259" t="s">
        <v>458</v>
      </c>
      <c r="C72" s="254">
        <v>0.03</v>
      </c>
      <c r="D72" s="550"/>
      <c r="E72" s="76">
        <f t="shared" si="2"/>
        <v>0</v>
      </c>
      <c r="F72" s="76">
        <v>0.02</v>
      </c>
      <c r="G72" s="274" t="s">
        <v>497</v>
      </c>
      <c r="H72" s="402">
        <f>(F72/$C72)*100</f>
        <v>66.66666666666667</v>
      </c>
    </row>
    <row r="73" spans="1:8" ht="15">
      <c r="A73" s="589"/>
      <c r="B73" s="259" t="s">
        <v>459</v>
      </c>
      <c r="C73" s="254">
        <v>1</v>
      </c>
      <c r="D73" s="550"/>
      <c r="E73" s="76">
        <f t="shared" si="2"/>
        <v>0</v>
      </c>
      <c r="F73" s="76">
        <v>0.1</v>
      </c>
      <c r="G73" s="274" t="s">
        <v>497</v>
      </c>
      <c r="H73" s="402"/>
    </row>
    <row r="74" spans="1:8" ht="15">
      <c r="A74" s="589"/>
      <c r="B74" s="259" t="s">
        <v>461</v>
      </c>
      <c r="C74" s="254">
        <v>0.2</v>
      </c>
      <c r="D74" s="550"/>
      <c r="E74" s="76" t="e">
        <f t="shared" si="2"/>
        <v>#VALUE!</v>
      </c>
      <c r="F74" s="76" t="s">
        <v>478</v>
      </c>
      <c r="G74" s="274" t="s">
        <v>497</v>
      </c>
      <c r="H74" s="402"/>
    </row>
    <row r="75" spans="1:8" ht="15.75" thickBot="1">
      <c r="A75" s="590"/>
      <c r="B75" s="273" t="s">
        <v>468</v>
      </c>
      <c r="C75" s="271">
        <v>1</v>
      </c>
      <c r="D75" s="551"/>
      <c r="E75" s="268" t="e">
        <f t="shared" si="2"/>
        <v>#VALUE!</v>
      </c>
      <c r="F75" s="268" t="s">
        <v>471</v>
      </c>
      <c r="G75" s="276" t="s">
        <v>497</v>
      </c>
      <c r="H75" s="403"/>
    </row>
    <row r="76" ht="15.75" thickBot="1"/>
    <row r="77" spans="2:8" ht="12.75" customHeight="1" thickBot="1">
      <c r="B77" s="42"/>
      <c r="C77" s="42"/>
      <c r="D77" s="582" t="s">
        <v>877</v>
      </c>
      <c r="E77" s="583"/>
      <c r="F77" s="583"/>
      <c r="G77" s="583"/>
      <c r="H77" s="584"/>
    </row>
    <row r="78" spans="1:8" ht="75">
      <c r="A78" s="194" t="s">
        <v>140</v>
      </c>
      <c r="B78" s="195" t="s">
        <v>141</v>
      </c>
      <c r="C78" s="269" t="s">
        <v>657</v>
      </c>
      <c r="D78" s="194" t="s">
        <v>142</v>
      </c>
      <c r="E78" s="195" t="s">
        <v>143</v>
      </c>
      <c r="F78" s="195" t="s">
        <v>500</v>
      </c>
      <c r="G78" s="269" t="s">
        <v>156</v>
      </c>
      <c r="H78" s="196" t="s">
        <v>134</v>
      </c>
    </row>
    <row r="79" spans="1:8" ht="15" customHeight="1">
      <c r="A79" s="588" t="s">
        <v>485</v>
      </c>
      <c r="B79" s="255" t="s">
        <v>436</v>
      </c>
      <c r="C79" s="254" t="s">
        <v>480</v>
      </c>
      <c r="D79" s="549"/>
      <c r="E79" s="76">
        <f>($D$28*F79/1000)</f>
        <v>0</v>
      </c>
      <c r="F79" s="76">
        <v>8</v>
      </c>
      <c r="G79" s="274" t="s">
        <v>483</v>
      </c>
      <c r="H79" s="402"/>
    </row>
    <row r="80" spans="1:8" ht="30">
      <c r="A80" s="589"/>
      <c r="B80" s="255" t="s">
        <v>437</v>
      </c>
      <c r="C80" s="254" t="s">
        <v>481</v>
      </c>
      <c r="D80" s="550"/>
      <c r="E80" s="76" t="e">
        <f aca="true" t="shared" si="3" ref="E80:E112">($D$28*F80/1000)</f>
        <v>#VALUE!</v>
      </c>
      <c r="F80" s="76" t="s">
        <v>484</v>
      </c>
      <c r="G80" s="274" t="s">
        <v>496</v>
      </c>
      <c r="H80" s="402"/>
    </row>
    <row r="81" spans="1:8" ht="30">
      <c r="A81" s="589"/>
      <c r="B81" s="256" t="s">
        <v>438</v>
      </c>
      <c r="C81" s="254" t="s">
        <v>482</v>
      </c>
      <c r="D81" s="550"/>
      <c r="E81" s="76" t="e">
        <f t="shared" si="3"/>
        <v>#VALUE!</v>
      </c>
      <c r="F81" s="76" t="s">
        <v>469</v>
      </c>
      <c r="G81" s="274" t="s">
        <v>483</v>
      </c>
      <c r="H81" s="402"/>
    </row>
    <row r="82" spans="1:8" ht="30">
      <c r="A82" s="589"/>
      <c r="B82" s="256" t="s">
        <v>439</v>
      </c>
      <c r="C82" s="254">
        <v>0.2</v>
      </c>
      <c r="D82" s="550"/>
      <c r="E82" s="76" t="e">
        <f t="shared" si="3"/>
        <v>#VALUE!</v>
      </c>
      <c r="F82" s="76" t="s">
        <v>471</v>
      </c>
      <c r="G82" s="274" t="s">
        <v>497</v>
      </c>
      <c r="H82" s="402"/>
    </row>
    <row r="83" spans="1:8" ht="30">
      <c r="A83" s="589"/>
      <c r="B83" s="257" t="s">
        <v>440</v>
      </c>
      <c r="C83" s="254" t="s">
        <v>470</v>
      </c>
      <c r="D83" s="550"/>
      <c r="E83" s="76" t="e">
        <f t="shared" si="3"/>
        <v>#VALUE!</v>
      </c>
      <c r="F83" s="76" t="s">
        <v>470</v>
      </c>
      <c r="G83" s="274" t="s">
        <v>483</v>
      </c>
      <c r="H83" s="402"/>
    </row>
    <row r="84" spans="1:8" ht="30">
      <c r="A84" s="589"/>
      <c r="B84" s="257" t="s">
        <v>441</v>
      </c>
      <c r="C84" s="254">
        <v>200</v>
      </c>
      <c r="D84" s="550"/>
      <c r="E84" s="76" t="e">
        <f t="shared" si="3"/>
        <v>#VALUE!</v>
      </c>
      <c r="F84" s="76" t="s">
        <v>472</v>
      </c>
      <c r="G84" s="274" t="s">
        <v>497</v>
      </c>
      <c r="H84" s="402"/>
    </row>
    <row r="85" spans="1:8" ht="15">
      <c r="A85" s="589"/>
      <c r="B85" s="258" t="s">
        <v>442</v>
      </c>
      <c r="C85" s="254">
        <v>250</v>
      </c>
      <c r="D85" s="550"/>
      <c r="E85" s="76">
        <f t="shared" si="3"/>
        <v>0</v>
      </c>
      <c r="F85" s="76">
        <v>35</v>
      </c>
      <c r="G85" s="274" t="s">
        <v>498</v>
      </c>
      <c r="H85" s="402"/>
    </row>
    <row r="86" spans="1:8" ht="15">
      <c r="A86" s="589"/>
      <c r="B86" s="259" t="s">
        <v>443</v>
      </c>
      <c r="C86" s="254">
        <v>500</v>
      </c>
      <c r="D86" s="550"/>
      <c r="E86" s="76">
        <f t="shared" si="3"/>
        <v>0</v>
      </c>
      <c r="F86" s="76">
        <v>100</v>
      </c>
      <c r="G86" s="164" t="s">
        <v>498</v>
      </c>
      <c r="H86" s="402">
        <f>(F86/$C86)*100</f>
        <v>20</v>
      </c>
    </row>
    <row r="87" spans="1:8" ht="15">
      <c r="A87" s="589"/>
      <c r="B87" s="259" t="s">
        <v>444</v>
      </c>
      <c r="C87" s="254">
        <v>0.6</v>
      </c>
      <c r="D87" s="550"/>
      <c r="E87" s="76">
        <f t="shared" si="3"/>
        <v>0</v>
      </c>
      <c r="F87" s="76">
        <v>0.1</v>
      </c>
      <c r="G87" s="164" t="s">
        <v>497</v>
      </c>
      <c r="H87" s="402">
        <f>(F87/$C87)*100</f>
        <v>16.666666666666668</v>
      </c>
    </row>
    <row r="88" spans="1:8" ht="15">
      <c r="A88" s="589"/>
      <c r="B88" s="259" t="s">
        <v>445</v>
      </c>
      <c r="C88" s="254">
        <v>30</v>
      </c>
      <c r="D88" s="550"/>
      <c r="E88" s="76">
        <f t="shared" si="3"/>
        <v>0</v>
      </c>
      <c r="F88" s="76">
        <v>12</v>
      </c>
      <c r="G88" s="164" t="s">
        <v>497</v>
      </c>
      <c r="H88" s="402">
        <f>(F88/$C88)*100</f>
        <v>40</v>
      </c>
    </row>
    <row r="89" spans="1:8" ht="30">
      <c r="A89" s="589"/>
      <c r="B89" s="259" t="s">
        <v>446</v>
      </c>
      <c r="C89" s="254">
        <v>30</v>
      </c>
      <c r="D89" s="550"/>
      <c r="E89" s="76">
        <f t="shared" si="3"/>
        <v>0</v>
      </c>
      <c r="F89" s="76">
        <v>1</v>
      </c>
      <c r="G89" s="164" t="s">
        <v>497</v>
      </c>
      <c r="H89" s="402"/>
    </row>
    <row r="90" spans="1:8" ht="30">
      <c r="A90" s="589"/>
      <c r="B90" s="259" t="s">
        <v>447</v>
      </c>
      <c r="C90" s="254">
        <v>4</v>
      </c>
      <c r="D90" s="550"/>
      <c r="E90" s="76" t="e">
        <f t="shared" si="3"/>
        <v>#VALUE!</v>
      </c>
      <c r="F90" s="76" t="s">
        <v>473</v>
      </c>
      <c r="G90" s="164" t="s">
        <v>497</v>
      </c>
      <c r="H90" s="402"/>
    </row>
    <row r="91" spans="1:8" ht="15">
      <c r="A91" s="589"/>
      <c r="B91" s="259" t="s">
        <v>448</v>
      </c>
      <c r="C91" s="254">
        <v>10</v>
      </c>
      <c r="D91" s="550"/>
      <c r="E91" s="76">
        <f t="shared" si="3"/>
        <v>0</v>
      </c>
      <c r="F91" s="76">
        <v>0.4</v>
      </c>
      <c r="G91" s="164" t="s">
        <v>497</v>
      </c>
      <c r="H91" s="402">
        <f>(F91/$C91)*100</f>
        <v>4</v>
      </c>
    </row>
    <row r="92" spans="1:8" ht="15">
      <c r="A92" s="589"/>
      <c r="B92" s="259" t="s">
        <v>449</v>
      </c>
      <c r="C92" s="254">
        <v>2</v>
      </c>
      <c r="D92" s="550"/>
      <c r="E92" s="76" t="e">
        <f t="shared" si="3"/>
        <v>#VALUE!</v>
      </c>
      <c r="F92" s="76" t="s">
        <v>474</v>
      </c>
      <c r="G92" s="164" t="s">
        <v>497</v>
      </c>
      <c r="H92" s="402" t="e">
        <f>(F92/$C92)*100</f>
        <v>#VALUE!</v>
      </c>
    </row>
    <row r="93" spans="1:8" ht="15">
      <c r="A93" s="589"/>
      <c r="B93" s="259" t="s">
        <v>450</v>
      </c>
      <c r="C93" s="254">
        <v>0.5</v>
      </c>
      <c r="D93" s="550"/>
      <c r="E93" s="76">
        <f t="shared" si="3"/>
        <v>0</v>
      </c>
      <c r="F93" s="76">
        <v>0.02</v>
      </c>
      <c r="G93" s="164" t="s">
        <v>497</v>
      </c>
      <c r="H93" s="402">
        <f>(F93/$C93)*100</f>
        <v>4</v>
      </c>
    </row>
    <row r="94" spans="1:8" ht="15">
      <c r="A94" s="589"/>
      <c r="B94" s="259" t="s">
        <v>451</v>
      </c>
      <c r="C94" s="254">
        <v>0.02</v>
      </c>
      <c r="D94" s="550"/>
      <c r="E94" s="76" t="e">
        <f t="shared" si="3"/>
        <v>#VALUE!</v>
      </c>
      <c r="F94" s="76" t="s">
        <v>475</v>
      </c>
      <c r="G94" s="164" t="s">
        <v>497</v>
      </c>
      <c r="H94" s="402"/>
    </row>
    <row r="95" spans="1:8" ht="15">
      <c r="A95" s="589"/>
      <c r="B95" s="259" t="s">
        <v>452</v>
      </c>
      <c r="C95" s="254">
        <v>4</v>
      </c>
      <c r="D95" s="550"/>
      <c r="E95" s="76" t="e">
        <f t="shared" si="3"/>
        <v>#VALUE!</v>
      </c>
      <c r="F95" s="76" t="s">
        <v>474</v>
      </c>
      <c r="G95" s="164" t="s">
        <v>497</v>
      </c>
      <c r="H95" s="402"/>
    </row>
    <row r="96" spans="1:8" ht="15">
      <c r="A96" s="589"/>
      <c r="B96" s="259" t="s">
        <v>453</v>
      </c>
      <c r="C96" s="254">
        <v>0.4</v>
      </c>
      <c r="D96" s="550"/>
      <c r="E96" s="76">
        <f t="shared" si="3"/>
        <v>0</v>
      </c>
      <c r="F96" s="76">
        <v>0.03</v>
      </c>
      <c r="G96" s="164" t="s">
        <v>497</v>
      </c>
      <c r="H96" s="402">
        <f>(F96/$C96)*100</f>
        <v>7.5</v>
      </c>
    </row>
    <row r="97" spans="1:8" ht="15">
      <c r="A97" s="589"/>
      <c r="B97" s="259" t="s">
        <v>454</v>
      </c>
      <c r="C97" s="254">
        <v>4</v>
      </c>
      <c r="D97" s="550"/>
      <c r="E97" s="76" t="e">
        <f t="shared" si="3"/>
        <v>#VALUE!</v>
      </c>
      <c r="F97" s="76" t="s">
        <v>474</v>
      </c>
      <c r="G97" s="164" t="s">
        <v>497</v>
      </c>
      <c r="H97" s="402"/>
    </row>
    <row r="98" spans="1:8" ht="15">
      <c r="A98" s="589"/>
      <c r="B98" s="260" t="s">
        <v>455</v>
      </c>
      <c r="C98" s="254">
        <v>0.005</v>
      </c>
      <c r="D98" s="550"/>
      <c r="E98" s="76" t="e">
        <f t="shared" si="3"/>
        <v>#VALUE!</v>
      </c>
      <c r="F98" s="76" t="s">
        <v>476</v>
      </c>
      <c r="G98" s="164" t="s">
        <v>497</v>
      </c>
      <c r="H98" s="402"/>
    </row>
    <row r="99" spans="1:8" ht="15">
      <c r="A99" s="589"/>
      <c r="B99" s="260" t="s">
        <v>456</v>
      </c>
      <c r="C99" s="254">
        <v>4</v>
      </c>
      <c r="D99" s="550"/>
      <c r="E99" s="76" t="e">
        <f t="shared" si="3"/>
        <v>#VALUE!</v>
      </c>
      <c r="F99" s="76" t="s">
        <v>474</v>
      </c>
      <c r="G99" s="164" t="s">
        <v>497</v>
      </c>
      <c r="H99" s="402"/>
    </row>
    <row r="100" spans="1:8" ht="15">
      <c r="A100" s="589"/>
      <c r="B100" s="260" t="s">
        <v>457</v>
      </c>
      <c r="C100" s="254">
        <v>4</v>
      </c>
      <c r="D100" s="550"/>
      <c r="E100" s="76" t="e">
        <f t="shared" si="3"/>
        <v>#VALUE!</v>
      </c>
      <c r="F100" s="76" t="s">
        <v>474</v>
      </c>
      <c r="G100" s="164" t="s">
        <v>497</v>
      </c>
      <c r="H100" s="402"/>
    </row>
    <row r="101" spans="1:8" ht="15">
      <c r="A101" s="589"/>
      <c r="B101" s="260" t="s">
        <v>415</v>
      </c>
      <c r="C101" s="254">
        <v>0.3</v>
      </c>
      <c r="D101" s="550"/>
      <c r="E101" s="76">
        <f t="shared" si="3"/>
        <v>0</v>
      </c>
      <c r="F101" s="76">
        <v>0.06</v>
      </c>
      <c r="G101" s="164" t="s">
        <v>497</v>
      </c>
      <c r="H101" s="402">
        <f>(F101/$C101)*100</f>
        <v>20</v>
      </c>
    </row>
    <row r="102" spans="1:8" ht="15">
      <c r="A102" s="589"/>
      <c r="B102" s="260" t="s">
        <v>458</v>
      </c>
      <c r="C102" s="254">
        <v>0.03</v>
      </c>
      <c r="D102" s="550"/>
      <c r="E102" s="76">
        <f t="shared" si="3"/>
        <v>0</v>
      </c>
      <c r="F102" s="76">
        <v>0.02</v>
      </c>
      <c r="G102" s="164" t="s">
        <v>497</v>
      </c>
      <c r="H102" s="402">
        <f>(F102/$C102)*100</f>
        <v>66.66666666666667</v>
      </c>
    </row>
    <row r="103" spans="1:8" ht="15">
      <c r="A103" s="589"/>
      <c r="B103" s="260" t="s">
        <v>459</v>
      </c>
      <c r="C103" s="254">
        <v>1</v>
      </c>
      <c r="D103" s="550"/>
      <c r="E103" s="76" t="e">
        <f t="shared" si="3"/>
        <v>#VALUE!</v>
      </c>
      <c r="F103" s="76" t="s">
        <v>477</v>
      </c>
      <c r="G103" s="164" t="s">
        <v>497</v>
      </c>
      <c r="H103" s="402"/>
    </row>
    <row r="104" spans="1:8" ht="15">
      <c r="A104" s="589"/>
      <c r="B104" s="261" t="s">
        <v>460</v>
      </c>
      <c r="C104" s="254" t="s">
        <v>483</v>
      </c>
      <c r="D104" s="550"/>
      <c r="E104" s="76" t="e">
        <f t="shared" si="3"/>
        <v>#VALUE!</v>
      </c>
      <c r="F104" s="76" t="s">
        <v>473</v>
      </c>
      <c r="G104" s="164" t="s">
        <v>497</v>
      </c>
      <c r="H104" s="402"/>
    </row>
    <row r="105" spans="1:8" ht="15">
      <c r="A105" s="589"/>
      <c r="B105" s="261" t="s">
        <v>461</v>
      </c>
      <c r="C105" s="254">
        <v>0.2</v>
      </c>
      <c r="D105" s="550"/>
      <c r="E105" s="76" t="e">
        <f t="shared" si="3"/>
        <v>#VALUE!</v>
      </c>
      <c r="F105" s="76" t="s">
        <v>478</v>
      </c>
      <c r="G105" s="164" t="s">
        <v>497</v>
      </c>
      <c r="H105" s="402"/>
    </row>
    <row r="106" spans="1:8" ht="15">
      <c r="A106" s="589"/>
      <c r="B106" s="261" t="s">
        <v>462</v>
      </c>
      <c r="C106" s="254" t="s">
        <v>483</v>
      </c>
      <c r="D106" s="550"/>
      <c r="E106" s="76">
        <f t="shared" si="3"/>
        <v>0</v>
      </c>
      <c r="F106" s="76">
        <v>0.1</v>
      </c>
      <c r="G106" s="164" t="s">
        <v>497</v>
      </c>
      <c r="H106" s="402"/>
    </row>
    <row r="107" spans="1:8" ht="15">
      <c r="A107" s="589"/>
      <c r="B107" s="261" t="s">
        <v>463</v>
      </c>
      <c r="C107" s="254">
        <v>12</v>
      </c>
      <c r="D107" s="550"/>
      <c r="E107" s="76">
        <f t="shared" si="3"/>
        <v>0</v>
      </c>
      <c r="F107" s="76">
        <v>1</v>
      </c>
      <c r="G107" s="164" t="s">
        <v>497</v>
      </c>
      <c r="H107" s="402"/>
    </row>
    <row r="108" spans="1:8" ht="15">
      <c r="A108" s="589"/>
      <c r="B108" s="261" t="s">
        <v>464</v>
      </c>
      <c r="C108" s="254">
        <v>1200</v>
      </c>
      <c r="D108" s="550"/>
      <c r="E108" s="76">
        <f t="shared" si="3"/>
        <v>0</v>
      </c>
      <c r="F108" s="76">
        <v>78</v>
      </c>
      <c r="G108" s="164" t="s">
        <v>497</v>
      </c>
      <c r="H108" s="402">
        <f>(F108/$C108)*100</f>
        <v>6.5</v>
      </c>
    </row>
    <row r="109" spans="1:8" ht="15">
      <c r="A109" s="589"/>
      <c r="B109" s="261" t="s">
        <v>465</v>
      </c>
      <c r="C109" s="254">
        <v>1000</v>
      </c>
      <c r="D109" s="550"/>
      <c r="E109" s="76">
        <f t="shared" si="3"/>
        <v>0</v>
      </c>
      <c r="F109" s="76">
        <v>698</v>
      </c>
      <c r="G109" s="164" t="s">
        <v>497</v>
      </c>
      <c r="H109" s="402">
        <f>(F109/$C109)*100</f>
        <v>69.8</v>
      </c>
    </row>
    <row r="110" spans="1:8" ht="15">
      <c r="A110" s="589"/>
      <c r="B110" s="261" t="s">
        <v>466</v>
      </c>
      <c r="C110" s="254">
        <v>2</v>
      </c>
      <c r="D110" s="550"/>
      <c r="E110" s="76" t="e">
        <f t="shared" si="3"/>
        <v>#VALUE!</v>
      </c>
      <c r="F110" s="76" t="s">
        <v>474</v>
      </c>
      <c r="G110" s="164" t="s">
        <v>497</v>
      </c>
      <c r="H110" s="402"/>
    </row>
    <row r="111" spans="1:8" ht="45">
      <c r="A111" s="589"/>
      <c r="B111" s="262" t="s">
        <v>467</v>
      </c>
      <c r="C111" s="263">
        <v>10</v>
      </c>
      <c r="D111" s="550"/>
      <c r="E111" s="76" t="e">
        <f t="shared" si="3"/>
        <v>#VALUE!</v>
      </c>
      <c r="F111" s="76" t="s">
        <v>479</v>
      </c>
      <c r="G111" s="165" t="s">
        <v>497</v>
      </c>
      <c r="H111" s="402"/>
    </row>
    <row r="112" spans="1:8" ht="15.75" thickBot="1">
      <c r="A112" s="590"/>
      <c r="B112" s="270" t="s">
        <v>468</v>
      </c>
      <c r="C112" s="271">
        <v>1</v>
      </c>
      <c r="D112" s="551"/>
      <c r="E112" s="268" t="e">
        <f t="shared" si="3"/>
        <v>#VALUE!</v>
      </c>
      <c r="F112" s="268" t="s">
        <v>471</v>
      </c>
      <c r="G112" s="275" t="s">
        <v>497</v>
      </c>
      <c r="H112" s="403"/>
    </row>
    <row r="113" spans="2:8" ht="12.75" customHeight="1" thickBot="1">
      <c r="B113" s="42"/>
      <c r="C113" s="42"/>
      <c r="D113" s="481"/>
      <c r="E113" s="481"/>
      <c r="F113" s="481"/>
      <c r="G113" s="481"/>
      <c r="H113" s="481"/>
    </row>
    <row r="114" spans="2:8" ht="12.75" customHeight="1" thickBot="1">
      <c r="B114" s="42"/>
      <c r="C114" s="42"/>
      <c r="D114" s="582" t="s">
        <v>878</v>
      </c>
      <c r="E114" s="583"/>
      <c r="F114" s="583"/>
      <c r="G114" s="583"/>
      <c r="H114" s="584"/>
    </row>
    <row r="115" spans="1:8" ht="75">
      <c r="A115" s="194" t="s">
        <v>140</v>
      </c>
      <c r="B115" s="195" t="s">
        <v>141</v>
      </c>
      <c r="C115" s="163" t="s">
        <v>657</v>
      </c>
      <c r="D115" s="194" t="s">
        <v>142</v>
      </c>
      <c r="E115" s="195" t="s">
        <v>143</v>
      </c>
      <c r="F115" s="195" t="s">
        <v>500</v>
      </c>
      <c r="G115" s="269" t="s">
        <v>156</v>
      </c>
      <c r="H115" s="196" t="s">
        <v>134</v>
      </c>
    </row>
    <row r="116" spans="1:8" ht="15" customHeight="1">
      <c r="A116" s="588" t="s">
        <v>847</v>
      </c>
      <c r="B116" s="255" t="s">
        <v>450</v>
      </c>
      <c r="C116" s="254">
        <v>0.5</v>
      </c>
      <c r="D116" s="549"/>
      <c r="E116" s="76">
        <f>($D$14*F116/1000)</f>
        <v>0</v>
      </c>
      <c r="F116" s="76">
        <v>0.02</v>
      </c>
      <c r="G116" s="274" t="s">
        <v>497</v>
      </c>
      <c r="H116" s="402">
        <f>(F116/$C116)*100</f>
        <v>4</v>
      </c>
    </row>
    <row r="117" spans="1:8" ht="15">
      <c r="A117" s="589"/>
      <c r="B117" s="255" t="s">
        <v>451</v>
      </c>
      <c r="C117" s="254">
        <v>0.02</v>
      </c>
      <c r="D117" s="550"/>
      <c r="E117" s="76" t="e">
        <f aca="true" t="shared" si="4" ref="E117:E126">($D$14*F117/1000)</f>
        <v>#VALUE!</v>
      </c>
      <c r="F117" s="76" t="s">
        <v>475</v>
      </c>
      <c r="G117" s="274" t="s">
        <v>497</v>
      </c>
      <c r="H117" s="402"/>
    </row>
    <row r="118" spans="1:8" ht="15">
      <c r="A118" s="589"/>
      <c r="B118" s="256" t="s">
        <v>452</v>
      </c>
      <c r="C118" s="254">
        <v>4</v>
      </c>
      <c r="D118" s="550"/>
      <c r="E118" s="76" t="e">
        <f t="shared" si="4"/>
        <v>#VALUE!</v>
      </c>
      <c r="F118" s="76" t="s">
        <v>474</v>
      </c>
      <c r="G118" s="274" t="s">
        <v>497</v>
      </c>
      <c r="H118" s="402"/>
    </row>
    <row r="119" spans="1:8" ht="15">
      <c r="A119" s="589"/>
      <c r="B119" s="256" t="s">
        <v>453</v>
      </c>
      <c r="C119" s="254">
        <v>0.4</v>
      </c>
      <c r="D119" s="550"/>
      <c r="E119" s="76">
        <f t="shared" si="4"/>
        <v>0</v>
      </c>
      <c r="F119" s="76">
        <v>0.1</v>
      </c>
      <c r="G119" s="274" t="s">
        <v>497</v>
      </c>
      <c r="H119" s="402">
        <f>(F119/$C119)*100</f>
        <v>25</v>
      </c>
    </row>
    <row r="120" spans="1:8" ht="15">
      <c r="A120" s="589"/>
      <c r="B120" s="257" t="s">
        <v>455</v>
      </c>
      <c r="C120" s="254">
        <v>0.005</v>
      </c>
      <c r="D120" s="550"/>
      <c r="E120" s="76" t="e">
        <f t="shared" si="4"/>
        <v>#VALUE!</v>
      </c>
      <c r="F120" s="76" t="s">
        <v>476</v>
      </c>
      <c r="G120" s="274" t="s">
        <v>497</v>
      </c>
      <c r="H120" s="402"/>
    </row>
    <row r="121" spans="1:8" ht="15">
      <c r="A121" s="589"/>
      <c r="B121" s="257" t="s">
        <v>457</v>
      </c>
      <c r="C121" s="254">
        <v>4</v>
      </c>
      <c r="D121" s="550"/>
      <c r="E121" s="76" t="e">
        <f t="shared" si="4"/>
        <v>#VALUE!</v>
      </c>
      <c r="F121" s="76" t="s">
        <v>474</v>
      </c>
      <c r="G121" s="274" t="s">
        <v>497</v>
      </c>
      <c r="H121" s="402"/>
    </row>
    <row r="122" spans="1:8" ht="15">
      <c r="A122" s="589"/>
      <c r="B122" s="258" t="s">
        <v>415</v>
      </c>
      <c r="C122" s="254">
        <v>0.3</v>
      </c>
      <c r="D122" s="550"/>
      <c r="E122" s="76">
        <f t="shared" si="4"/>
        <v>0</v>
      </c>
      <c r="F122" s="76">
        <v>0.004</v>
      </c>
      <c r="G122" s="274" t="s">
        <v>497</v>
      </c>
      <c r="H122" s="402">
        <f>(F122/$C122)*100</f>
        <v>1.3333333333333335</v>
      </c>
    </row>
    <row r="123" spans="1:8" ht="15">
      <c r="A123" s="589"/>
      <c r="B123" s="259" t="s">
        <v>458</v>
      </c>
      <c r="C123" s="254">
        <v>0.03</v>
      </c>
      <c r="D123" s="550"/>
      <c r="E123" s="76">
        <f t="shared" si="4"/>
        <v>0</v>
      </c>
      <c r="F123" s="76">
        <v>0.01</v>
      </c>
      <c r="G123" s="274" t="s">
        <v>497</v>
      </c>
      <c r="H123" s="402">
        <f>(F123/$C123)*100</f>
        <v>33.333333333333336</v>
      </c>
    </row>
    <row r="124" spans="1:8" ht="15">
      <c r="A124" s="589"/>
      <c r="B124" s="259" t="s">
        <v>459</v>
      </c>
      <c r="C124" s="254">
        <v>1</v>
      </c>
      <c r="D124" s="550"/>
      <c r="E124" s="76">
        <f t="shared" si="4"/>
        <v>0</v>
      </c>
      <c r="F124" s="76">
        <v>0.1</v>
      </c>
      <c r="G124" s="274" t="s">
        <v>497</v>
      </c>
      <c r="H124" s="402"/>
    </row>
    <row r="125" spans="1:8" ht="15">
      <c r="A125" s="589"/>
      <c r="B125" s="259" t="s">
        <v>461</v>
      </c>
      <c r="C125" s="254">
        <v>0.2</v>
      </c>
      <c r="D125" s="550"/>
      <c r="E125" s="76" t="e">
        <f t="shared" si="4"/>
        <v>#VALUE!</v>
      </c>
      <c r="F125" s="76" t="s">
        <v>478</v>
      </c>
      <c r="G125" s="274" t="s">
        <v>497</v>
      </c>
      <c r="H125" s="402"/>
    </row>
    <row r="126" spans="1:8" ht="15.75" thickBot="1">
      <c r="A126" s="590"/>
      <c r="B126" s="273" t="s">
        <v>468</v>
      </c>
      <c r="C126" s="271">
        <v>1</v>
      </c>
      <c r="D126" s="551"/>
      <c r="E126" s="268" t="e">
        <f t="shared" si="4"/>
        <v>#VALUE!</v>
      </c>
      <c r="F126" s="268" t="s">
        <v>471</v>
      </c>
      <c r="G126" s="276" t="s">
        <v>497</v>
      </c>
      <c r="H126" s="403"/>
    </row>
    <row r="127" ht="15.75" thickBot="1"/>
    <row r="128" spans="2:8" ht="12.75" customHeight="1" thickBot="1">
      <c r="B128" s="42"/>
      <c r="C128" s="42"/>
      <c r="D128" s="582" t="s">
        <v>879</v>
      </c>
      <c r="E128" s="583"/>
      <c r="F128" s="583"/>
      <c r="G128" s="583"/>
      <c r="H128" s="584"/>
    </row>
    <row r="129" spans="1:8" ht="75">
      <c r="A129" s="194" t="s">
        <v>140</v>
      </c>
      <c r="B129" s="195" t="s">
        <v>141</v>
      </c>
      <c r="C129" s="269" t="s">
        <v>657</v>
      </c>
      <c r="D129" s="194" t="s">
        <v>142</v>
      </c>
      <c r="E129" s="195" t="s">
        <v>143</v>
      </c>
      <c r="F129" s="195" t="s">
        <v>500</v>
      </c>
      <c r="G129" s="269" t="s">
        <v>156</v>
      </c>
      <c r="H129" s="196" t="s">
        <v>134</v>
      </c>
    </row>
    <row r="130" spans="1:8" ht="15" customHeight="1">
      <c r="A130" s="588" t="s">
        <v>485</v>
      </c>
      <c r="B130" s="255" t="s">
        <v>436</v>
      </c>
      <c r="C130" s="254" t="s">
        <v>480</v>
      </c>
      <c r="D130" s="549"/>
      <c r="E130" s="76">
        <f>($D$28*F130/1000)</f>
        <v>0</v>
      </c>
      <c r="F130" s="76">
        <v>7.6</v>
      </c>
      <c r="G130" s="274" t="s">
        <v>483</v>
      </c>
      <c r="H130" s="402"/>
    </row>
    <row r="131" spans="1:8" ht="30">
      <c r="A131" s="589"/>
      <c r="B131" s="255" t="s">
        <v>437</v>
      </c>
      <c r="C131" s="254" t="s">
        <v>481</v>
      </c>
      <c r="D131" s="550"/>
      <c r="E131" s="76" t="e">
        <f aca="true" t="shared" si="5" ref="E131:E163">($D$28*F131/1000)</f>
        <v>#VALUE!</v>
      </c>
      <c r="F131" s="76" t="s">
        <v>484</v>
      </c>
      <c r="G131" s="274" t="s">
        <v>496</v>
      </c>
      <c r="H131" s="402"/>
    </row>
    <row r="132" spans="1:8" ht="30">
      <c r="A132" s="589"/>
      <c r="B132" s="256" t="s">
        <v>438</v>
      </c>
      <c r="C132" s="254" t="s">
        <v>482</v>
      </c>
      <c r="D132" s="550"/>
      <c r="E132" s="76" t="e">
        <f t="shared" si="5"/>
        <v>#VALUE!</v>
      </c>
      <c r="F132" s="76" t="s">
        <v>469</v>
      </c>
      <c r="G132" s="274" t="s">
        <v>483</v>
      </c>
      <c r="H132" s="402"/>
    </row>
    <row r="133" spans="1:8" ht="30">
      <c r="A133" s="589"/>
      <c r="B133" s="256" t="s">
        <v>439</v>
      </c>
      <c r="C133" s="254">
        <v>0.2</v>
      </c>
      <c r="D133" s="550"/>
      <c r="E133" s="76" t="e">
        <f t="shared" si="5"/>
        <v>#VALUE!</v>
      </c>
      <c r="F133" s="76" t="s">
        <v>471</v>
      </c>
      <c r="G133" s="274" t="s">
        <v>497</v>
      </c>
      <c r="H133" s="402"/>
    </row>
    <row r="134" spans="1:8" ht="30">
      <c r="A134" s="589"/>
      <c r="B134" s="257" t="s">
        <v>440</v>
      </c>
      <c r="C134" s="254" t="s">
        <v>470</v>
      </c>
      <c r="D134" s="550"/>
      <c r="E134" s="76" t="e">
        <f t="shared" si="5"/>
        <v>#VALUE!</v>
      </c>
      <c r="F134" s="76" t="s">
        <v>470</v>
      </c>
      <c r="G134" s="274" t="s">
        <v>483</v>
      </c>
      <c r="H134" s="402"/>
    </row>
    <row r="135" spans="1:8" ht="30">
      <c r="A135" s="589"/>
      <c r="B135" s="257" t="s">
        <v>441</v>
      </c>
      <c r="C135" s="254">
        <v>200</v>
      </c>
      <c r="D135" s="550"/>
      <c r="E135" s="76" t="e">
        <f t="shared" si="5"/>
        <v>#VALUE!</v>
      </c>
      <c r="F135" s="76" t="s">
        <v>472</v>
      </c>
      <c r="G135" s="274" t="s">
        <v>497</v>
      </c>
      <c r="H135" s="402"/>
    </row>
    <row r="136" spans="1:8" ht="15">
      <c r="A136" s="589"/>
      <c r="B136" s="258" t="s">
        <v>442</v>
      </c>
      <c r="C136" s="254">
        <v>250</v>
      </c>
      <c r="D136" s="550"/>
      <c r="E136" s="76" t="e">
        <f t="shared" si="5"/>
        <v>#VALUE!</v>
      </c>
      <c r="F136" s="76" t="s">
        <v>472</v>
      </c>
      <c r="G136" s="274" t="s">
        <v>498</v>
      </c>
      <c r="H136" s="402"/>
    </row>
    <row r="137" spans="1:8" ht="15">
      <c r="A137" s="589"/>
      <c r="B137" s="259" t="s">
        <v>443</v>
      </c>
      <c r="C137" s="254">
        <v>500</v>
      </c>
      <c r="D137" s="550"/>
      <c r="E137" s="76">
        <f t="shared" si="5"/>
        <v>0</v>
      </c>
      <c r="F137" s="76">
        <v>80</v>
      </c>
      <c r="G137" s="164" t="s">
        <v>498</v>
      </c>
      <c r="H137" s="402">
        <f>(F137/$C137)*100</f>
        <v>16</v>
      </c>
    </row>
    <row r="138" spans="1:8" ht="15">
      <c r="A138" s="589"/>
      <c r="B138" s="259" t="s">
        <v>444</v>
      </c>
      <c r="C138" s="254">
        <v>0.6</v>
      </c>
      <c r="D138" s="550"/>
      <c r="E138" s="76">
        <f t="shared" si="5"/>
        <v>0</v>
      </c>
      <c r="F138" s="76">
        <v>0.1</v>
      </c>
      <c r="G138" s="164" t="s">
        <v>497</v>
      </c>
      <c r="H138" s="402">
        <f>(F138/$C138)*100</f>
        <v>16.666666666666668</v>
      </c>
    </row>
    <row r="139" spans="1:8" ht="15">
      <c r="A139" s="589"/>
      <c r="B139" s="259" t="s">
        <v>445</v>
      </c>
      <c r="C139" s="254">
        <v>30</v>
      </c>
      <c r="D139" s="550"/>
      <c r="E139" s="76">
        <f t="shared" si="5"/>
        <v>0</v>
      </c>
      <c r="F139" s="76">
        <v>20</v>
      </c>
      <c r="G139" s="164" t="s">
        <v>497</v>
      </c>
      <c r="H139" s="402">
        <f>(F139/$C139)*100</f>
        <v>66.66666666666666</v>
      </c>
    </row>
    <row r="140" spans="1:8" ht="30">
      <c r="A140" s="589"/>
      <c r="B140" s="259" t="s">
        <v>446</v>
      </c>
      <c r="C140" s="254">
        <v>30</v>
      </c>
      <c r="D140" s="550"/>
      <c r="E140" s="76" t="e">
        <f t="shared" si="5"/>
        <v>#VALUE!</v>
      </c>
      <c r="F140" s="76" t="s">
        <v>486</v>
      </c>
      <c r="G140" s="164" t="s">
        <v>497</v>
      </c>
      <c r="H140" s="402"/>
    </row>
    <row r="141" spans="1:8" ht="30">
      <c r="A141" s="589"/>
      <c r="B141" s="259" t="s">
        <v>447</v>
      </c>
      <c r="C141" s="254">
        <v>4</v>
      </c>
      <c r="D141" s="550"/>
      <c r="E141" s="76" t="e">
        <f t="shared" si="5"/>
        <v>#VALUE!</v>
      </c>
      <c r="F141" s="76" t="s">
        <v>473</v>
      </c>
      <c r="G141" s="164" t="s">
        <v>497</v>
      </c>
      <c r="H141" s="402"/>
    </row>
    <row r="142" spans="1:8" ht="15">
      <c r="A142" s="589"/>
      <c r="B142" s="259" t="s">
        <v>448</v>
      </c>
      <c r="C142" s="254">
        <v>10</v>
      </c>
      <c r="D142" s="550"/>
      <c r="E142" s="76">
        <f t="shared" si="5"/>
        <v>0</v>
      </c>
      <c r="F142" s="76">
        <v>0.2</v>
      </c>
      <c r="G142" s="164" t="s">
        <v>497</v>
      </c>
      <c r="H142" s="402">
        <f>(F142/$C142)*100</f>
        <v>2</v>
      </c>
    </row>
    <row r="143" spans="1:8" ht="15">
      <c r="A143" s="589"/>
      <c r="B143" s="259" t="s">
        <v>449</v>
      </c>
      <c r="C143" s="254">
        <v>2</v>
      </c>
      <c r="D143" s="550"/>
      <c r="E143" s="76" t="e">
        <f t="shared" si="5"/>
        <v>#VALUE!</v>
      </c>
      <c r="F143" s="76" t="s">
        <v>474</v>
      </c>
      <c r="G143" s="164" t="s">
        <v>497</v>
      </c>
      <c r="H143" s="402" t="e">
        <f>(F143/$C143)*100</f>
        <v>#VALUE!</v>
      </c>
    </row>
    <row r="144" spans="1:8" ht="15">
      <c r="A144" s="589"/>
      <c r="B144" s="259" t="s">
        <v>450</v>
      </c>
      <c r="C144" s="254">
        <v>0.5</v>
      </c>
      <c r="D144" s="550"/>
      <c r="E144" s="76">
        <f t="shared" si="5"/>
        <v>0</v>
      </c>
      <c r="F144" s="76">
        <v>0.03</v>
      </c>
      <c r="G144" s="164" t="s">
        <v>497</v>
      </c>
      <c r="H144" s="402">
        <f>(F144/$C144)*100</f>
        <v>6</v>
      </c>
    </row>
    <row r="145" spans="1:8" ht="15">
      <c r="A145" s="589"/>
      <c r="B145" s="259" t="s">
        <v>451</v>
      </c>
      <c r="C145" s="254">
        <v>0.02</v>
      </c>
      <c r="D145" s="550"/>
      <c r="E145" s="76" t="e">
        <f t="shared" si="5"/>
        <v>#VALUE!</v>
      </c>
      <c r="F145" s="76" t="s">
        <v>475</v>
      </c>
      <c r="G145" s="164" t="s">
        <v>497</v>
      </c>
      <c r="H145" s="402"/>
    </row>
    <row r="146" spans="1:8" ht="15">
      <c r="A146" s="589"/>
      <c r="B146" s="259" t="s">
        <v>452</v>
      </c>
      <c r="C146" s="254">
        <v>4</v>
      </c>
      <c r="D146" s="550"/>
      <c r="E146" s="76" t="e">
        <f t="shared" si="5"/>
        <v>#VALUE!</v>
      </c>
      <c r="F146" s="76" t="s">
        <v>474</v>
      </c>
      <c r="G146" s="164" t="s">
        <v>497</v>
      </c>
      <c r="H146" s="402"/>
    </row>
    <row r="147" spans="1:8" ht="15">
      <c r="A147" s="589"/>
      <c r="B147" s="259" t="s">
        <v>453</v>
      </c>
      <c r="C147" s="254">
        <v>0.4</v>
      </c>
      <c r="D147" s="550"/>
      <c r="E147" s="76">
        <f t="shared" si="5"/>
        <v>0</v>
      </c>
      <c r="F147" s="76">
        <v>0.04</v>
      </c>
      <c r="G147" s="164" t="s">
        <v>497</v>
      </c>
      <c r="H147" s="402">
        <f>(F147/$C147)*100</f>
        <v>10</v>
      </c>
    </row>
    <row r="148" spans="1:8" ht="15">
      <c r="A148" s="589"/>
      <c r="B148" s="259" t="s">
        <v>454</v>
      </c>
      <c r="C148" s="254">
        <v>4</v>
      </c>
      <c r="D148" s="550"/>
      <c r="E148" s="76" t="e">
        <f t="shared" si="5"/>
        <v>#VALUE!</v>
      </c>
      <c r="F148" s="76" t="s">
        <v>474</v>
      </c>
      <c r="G148" s="164" t="s">
        <v>497</v>
      </c>
      <c r="H148" s="402"/>
    </row>
    <row r="149" spans="1:8" ht="15">
      <c r="A149" s="589"/>
      <c r="B149" s="260" t="s">
        <v>455</v>
      </c>
      <c r="C149" s="254">
        <v>0.005</v>
      </c>
      <c r="D149" s="550"/>
      <c r="E149" s="76" t="e">
        <f t="shared" si="5"/>
        <v>#VALUE!</v>
      </c>
      <c r="F149" s="76" t="s">
        <v>476</v>
      </c>
      <c r="G149" s="164" t="s">
        <v>497</v>
      </c>
      <c r="H149" s="402"/>
    </row>
    <row r="150" spans="1:8" ht="15">
      <c r="A150" s="589"/>
      <c r="B150" s="260" t="s">
        <v>456</v>
      </c>
      <c r="C150" s="254">
        <v>4</v>
      </c>
      <c r="D150" s="550"/>
      <c r="E150" s="76" t="e">
        <f t="shared" si="5"/>
        <v>#VALUE!</v>
      </c>
      <c r="F150" s="76" t="s">
        <v>474</v>
      </c>
      <c r="G150" s="164" t="s">
        <v>497</v>
      </c>
      <c r="H150" s="402"/>
    </row>
    <row r="151" spans="1:8" ht="15">
      <c r="A151" s="589"/>
      <c r="B151" s="260" t="s">
        <v>457</v>
      </c>
      <c r="C151" s="254">
        <v>4</v>
      </c>
      <c r="D151" s="550"/>
      <c r="E151" s="76" t="e">
        <f t="shared" si="5"/>
        <v>#VALUE!</v>
      </c>
      <c r="F151" s="76" t="s">
        <v>474</v>
      </c>
      <c r="G151" s="164" t="s">
        <v>497</v>
      </c>
      <c r="H151" s="402"/>
    </row>
    <row r="152" spans="1:8" ht="15">
      <c r="A152" s="589"/>
      <c r="B152" s="260" t="s">
        <v>415</v>
      </c>
      <c r="C152" s="254">
        <v>0.3</v>
      </c>
      <c r="D152" s="550"/>
      <c r="E152" s="76">
        <f t="shared" si="5"/>
        <v>0</v>
      </c>
      <c r="F152" s="76">
        <v>0.019</v>
      </c>
      <c r="G152" s="164" t="s">
        <v>497</v>
      </c>
      <c r="H152" s="402">
        <f>(F152/$C152)*100</f>
        <v>6.333333333333334</v>
      </c>
    </row>
    <row r="153" spans="1:8" ht="15">
      <c r="A153" s="589"/>
      <c r="B153" s="260" t="s">
        <v>458</v>
      </c>
      <c r="C153" s="254">
        <v>0.03</v>
      </c>
      <c r="D153" s="550"/>
      <c r="E153" s="76" t="e">
        <f t="shared" si="5"/>
        <v>#VALUE!</v>
      </c>
      <c r="F153" s="76" t="s">
        <v>476</v>
      </c>
      <c r="G153" s="164" t="s">
        <v>497</v>
      </c>
      <c r="H153" s="402" t="e">
        <f>(F153/$C153)*100</f>
        <v>#VALUE!</v>
      </c>
    </row>
    <row r="154" spans="1:8" ht="15">
      <c r="A154" s="589"/>
      <c r="B154" s="260" t="s">
        <v>459</v>
      </c>
      <c r="C154" s="254">
        <v>1</v>
      </c>
      <c r="D154" s="550"/>
      <c r="E154" s="76" t="e">
        <f t="shared" si="5"/>
        <v>#VALUE!</v>
      </c>
      <c r="F154" s="76" t="s">
        <v>477</v>
      </c>
      <c r="G154" s="164" t="s">
        <v>497</v>
      </c>
      <c r="H154" s="402"/>
    </row>
    <row r="155" spans="1:8" ht="15">
      <c r="A155" s="589"/>
      <c r="B155" s="261" t="s">
        <v>460</v>
      </c>
      <c r="C155" s="254" t="s">
        <v>483</v>
      </c>
      <c r="D155" s="550"/>
      <c r="E155" s="76" t="e">
        <f t="shared" si="5"/>
        <v>#VALUE!</v>
      </c>
      <c r="F155" s="76" t="s">
        <v>473</v>
      </c>
      <c r="G155" s="164" t="s">
        <v>497</v>
      </c>
      <c r="H155" s="402"/>
    </row>
    <row r="156" spans="1:8" ht="15">
      <c r="A156" s="589"/>
      <c r="B156" s="261" t="s">
        <v>461</v>
      </c>
      <c r="C156" s="254">
        <v>0.2</v>
      </c>
      <c r="D156" s="550"/>
      <c r="E156" s="76" t="e">
        <f t="shared" si="5"/>
        <v>#VALUE!</v>
      </c>
      <c r="F156" s="76" t="s">
        <v>478</v>
      </c>
      <c r="G156" s="164" t="s">
        <v>497</v>
      </c>
      <c r="H156" s="402"/>
    </row>
    <row r="157" spans="1:8" ht="15">
      <c r="A157" s="589"/>
      <c r="B157" s="261" t="s">
        <v>462</v>
      </c>
      <c r="C157" s="254" t="s">
        <v>483</v>
      </c>
      <c r="D157" s="550"/>
      <c r="E157" s="76" t="e">
        <f t="shared" si="5"/>
        <v>#VALUE!</v>
      </c>
      <c r="F157" s="76" t="s">
        <v>474</v>
      </c>
      <c r="G157" s="164" t="s">
        <v>497</v>
      </c>
      <c r="H157" s="402"/>
    </row>
    <row r="158" spans="1:8" ht="15">
      <c r="A158" s="589"/>
      <c r="B158" s="261" t="s">
        <v>463</v>
      </c>
      <c r="C158" s="254">
        <v>12</v>
      </c>
      <c r="D158" s="550"/>
      <c r="E158" s="76" t="e">
        <f t="shared" si="5"/>
        <v>#VALUE!</v>
      </c>
      <c r="F158" s="76" t="s">
        <v>473</v>
      </c>
      <c r="G158" s="164" t="s">
        <v>497</v>
      </c>
      <c r="H158" s="402"/>
    </row>
    <row r="159" spans="1:8" ht="15">
      <c r="A159" s="589"/>
      <c r="B159" s="261" t="s">
        <v>464</v>
      </c>
      <c r="C159" s="254">
        <v>1200</v>
      </c>
      <c r="D159" s="550"/>
      <c r="E159" s="76">
        <f t="shared" si="5"/>
        <v>0</v>
      </c>
      <c r="F159" s="76">
        <v>77</v>
      </c>
      <c r="G159" s="164" t="s">
        <v>497</v>
      </c>
      <c r="H159" s="402">
        <f>(F159/$C159)*100</f>
        <v>6.416666666666666</v>
      </c>
    </row>
    <row r="160" spans="1:8" ht="15">
      <c r="A160" s="589"/>
      <c r="B160" s="261" t="s">
        <v>465</v>
      </c>
      <c r="C160" s="254">
        <v>1000</v>
      </c>
      <c r="D160" s="550"/>
      <c r="E160" s="76">
        <f t="shared" si="5"/>
        <v>0</v>
      </c>
      <c r="F160" s="76">
        <v>190</v>
      </c>
      <c r="G160" s="164" t="s">
        <v>497</v>
      </c>
      <c r="H160" s="402">
        <f>(F160/$C160)*100</f>
        <v>19</v>
      </c>
    </row>
    <row r="161" spans="1:8" ht="15">
      <c r="A161" s="589"/>
      <c r="B161" s="261" t="s">
        <v>466</v>
      </c>
      <c r="C161" s="254">
        <v>2</v>
      </c>
      <c r="D161" s="550"/>
      <c r="E161" s="76" t="e">
        <f t="shared" si="5"/>
        <v>#VALUE!</v>
      </c>
      <c r="F161" s="76" t="s">
        <v>474</v>
      </c>
      <c r="G161" s="164" t="s">
        <v>497</v>
      </c>
      <c r="H161" s="402"/>
    </row>
    <row r="162" spans="1:8" ht="45">
      <c r="A162" s="589"/>
      <c r="B162" s="262" t="s">
        <v>467</v>
      </c>
      <c r="C162" s="263">
        <v>10</v>
      </c>
      <c r="D162" s="550"/>
      <c r="E162" s="76" t="e">
        <f t="shared" si="5"/>
        <v>#VALUE!</v>
      </c>
      <c r="F162" s="76" t="s">
        <v>479</v>
      </c>
      <c r="G162" s="165" t="s">
        <v>497</v>
      </c>
      <c r="H162" s="402"/>
    </row>
    <row r="163" spans="1:8" ht="15.75" thickBot="1">
      <c r="A163" s="590"/>
      <c r="B163" s="270" t="s">
        <v>468</v>
      </c>
      <c r="C163" s="271">
        <v>1</v>
      </c>
      <c r="D163" s="551"/>
      <c r="E163" s="268" t="e">
        <f t="shared" si="5"/>
        <v>#VALUE!</v>
      </c>
      <c r="F163" s="268" t="s">
        <v>471</v>
      </c>
      <c r="G163" s="275" t="s">
        <v>497</v>
      </c>
      <c r="H163" s="403"/>
    </row>
    <row r="164" spans="2:8" ht="12.75" customHeight="1" thickBot="1">
      <c r="B164" s="42"/>
      <c r="C164" s="42"/>
      <c r="D164" s="482"/>
      <c r="E164" s="482"/>
      <c r="F164" s="482"/>
      <c r="G164" s="482"/>
      <c r="H164" s="482"/>
    </row>
    <row r="165" spans="2:8" ht="12.75" customHeight="1" thickBot="1">
      <c r="B165" s="42"/>
      <c r="C165" s="42"/>
      <c r="D165" s="582" t="s">
        <v>881</v>
      </c>
      <c r="E165" s="583"/>
      <c r="F165" s="583"/>
      <c r="G165" s="583"/>
      <c r="H165" s="584"/>
    </row>
    <row r="166" spans="1:8" ht="75">
      <c r="A166" s="194" t="s">
        <v>140</v>
      </c>
      <c r="B166" s="195" t="s">
        <v>141</v>
      </c>
      <c r="C166" s="163" t="s">
        <v>657</v>
      </c>
      <c r="D166" s="194" t="s">
        <v>142</v>
      </c>
      <c r="E166" s="195" t="s">
        <v>143</v>
      </c>
      <c r="F166" s="195" t="s">
        <v>500</v>
      </c>
      <c r="G166" s="269" t="s">
        <v>156</v>
      </c>
      <c r="H166" s="196" t="s">
        <v>134</v>
      </c>
    </row>
    <row r="167" spans="1:8" ht="15" customHeight="1">
      <c r="A167" s="588" t="s">
        <v>847</v>
      </c>
      <c r="B167" s="255" t="s">
        <v>450</v>
      </c>
      <c r="C167" s="254">
        <v>0.5</v>
      </c>
      <c r="D167" s="549"/>
      <c r="E167" s="76" t="e">
        <f>($D$14*F167/1000)</f>
        <v>#VALUE!</v>
      </c>
      <c r="F167" s="76" t="s">
        <v>471</v>
      </c>
      <c r="G167" s="274" t="s">
        <v>497</v>
      </c>
      <c r="H167" s="402" t="e">
        <f>(F167/$C167)*100</f>
        <v>#VALUE!</v>
      </c>
    </row>
    <row r="168" spans="1:8" ht="15">
      <c r="A168" s="589"/>
      <c r="B168" s="255" t="s">
        <v>451</v>
      </c>
      <c r="C168" s="254">
        <v>0.02</v>
      </c>
      <c r="D168" s="550"/>
      <c r="E168" s="76">
        <f aca="true" t="shared" si="6" ref="E168:E177">($D$14*F168/1000)</f>
        <v>0</v>
      </c>
      <c r="F168" s="76">
        <v>0.002</v>
      </c>
      <c r="G168" s="274" t="s">
        <v>497</v>
      </c>
      <c r="H168" s="402"/>
    </row>
    <row r="169" spans="1:8" ht="15">
      <c r="A169" s="589"/>
      <c r="B169" s="256" t="s">
        <v>452</v>
      </c>
      <c r="C169" s="254">
        <v>4</v>
      </c>
      <c r="D169" s="550"/>
      <c r="E169" s="76" t="e">
        <f t="shared" si="6"/>
        <v>#VALUE!</v>
      </c>
      <c r="F169" s="76" t="s">
        <v>474</v>
      </c>
      <c r="G169" s="274" t="s">
        <v>497</v>
      </c>
      <c r="H169" s="402"/>
    </row>
    <row r="170" spans="1:8" ht="15">
      <c r="A170" s="589"/>
      <c r="B170" s="256" t="s">
        <v>453</v>
      </c>
      <c r="C170" s="254">
        <v>0.4</v>
      </c>
      <c r="D170" s="550"/>
      <c r="E170" s="76" t="e">
        <f t="shared" si="6"/>
        <v>#VALUE!</v>
      </c>
      <c r="F170" s="76" t="s">
        <v>471</v>
      </c>
      <c r="G170" s="274" t="s">
        <v>497</v>
      </c>
      <c r="H170" s="402" t="e">
        <f>(F170/$C170)*100</f>
        <v>#VALUE!</v>
      </c>
    </row>
    <row r="171" spans="1:8" ht="15">
      <c r="A171" s="589"/>
      <c r="B171" s="257" t="s">
        <v>455</v>
      </c>
      <c r="C171" s="254">
        <v>0.005</v>
      </c>
      <c r="D171" s="550"/>
      <c r="E171" s="76" t="e">
        <f t="shared" si="6"/>
        <v>#VALUE!</v>
      </c>
      <c r="F171" s="76" t="s">
        <v>476</v>
      </c>
      <c r="G171" s="274" t="s">
        <v>497</v>
      </c>
      <c r="H171" s="402"/>
    </row>
    <row r="172" spans="1:8" ht="15">
      <c r="A172" s="589"/>
      <c r="B172" s="257" t="s">
        <v>457</v>
      </c>
      <c r="C172" s="254">
        <v>4</v>
      </c>
      <c r="D172" s="550"/>
      <c r="E172" s="76" t="e">
        <f t="shared" si="6"/>
        <v>#VALUE!</v>
      </c>
      <c r="F172" s="76" t="s">
        <v>474</v>
      </c>
      <c r="G172" s="274" t="s">
        <v>497</v>
      </c>
      <c r="H172" s="402"/>
    </row>
    <row r="173" spans="1:8" ht="15">
      <c r="A173" s="589"/>
      <c r="B173" s="258" t="s">
        <v>415</v>
      </c>
      <c r="C173" s="254">
        <v>0.3</v>
      </c>
      <c r="D173" s="550"/>
      <c r="E173" s="76">
        <f t="shared" si="6"/>
        <v>0</v>
      </c>
      <c r="F173" s="76">
        <v>0.016</v>
      </c>
      <c r="G173" s="274" t="s">
        <v>497</v>
      </c>
      <c r="H173" s="402">
        <f>(F173/$C173)*100</f>
        <v>5.333333333333334</v>
      </c>
    </row>
    <row r="174" spans="1:8" ht="15">
      <c r="A174" s="589"/>
      <c r="B174" s="259" t="s">
        <v>458</v>
      </c>
      <c r="C174" s="254">
        <v>0.03</v>
      </c>
      <c r="D174" s="550"/>
      <c r="E174" s="76">
        <f t="shared" si="6"/>
        <v>0</v>
      </c>
      <c r="F174" s="76">
        <v>0.008</v>
      </c>
      <c r="G174" s="274" t="s">
        <v>497</v>
      </c>
      <c r="H174" s="402">
        <f>(F174/$C174)*100</f>
        <v>26.666666666666668</v>
      </c>
    </row>
    <row r="175" spans="1:8" ht="15">
      <c r="A175" s="589"/>
      <c r="B175" s="259" t="s">
        <v>459</v>
      </c>
      <c r="C175" s="254">
        <v>1</v>
      </c>
      <c r="D175" s="550"/>
      <c r="E175" s="76">
        <f t="shared" si="6"/>
        <v>0</v>
      </c>
      <c r="F175" s="76">
        <v>0.17</v>
      </c>
      <c r="G175" s="274" t="s">
        <v>497</v>
      </c>
      <c r="H175" s="402"/>
    </row>
    <row r="176" spans="1:8" ht="15">
      <c r="A176" s="589"/>
      <c r="B176" s="259" t="s">
        <v>461</v>
      </c>
      <c r="C176" s="254">
        <v>0.2</v>
      </c>
      <c r="D176" s="550"/>
      <c r="E176" s="76" t="e">
        <f t="shared" si="6"/>
        <v>#VALUE!</v>
      </c>
      <c r="F176" s="76" t="s">
        <v>478</v>
      </c>
      <c r="G176" s="274" t="s">
        <v>497</v>
      </c>
      <c r="H176" s="402"/>
    </row>
    <row r="177" spans="1:8" ht="15.75" thickBot="1">
      <c r="A177" s="590"/>
      <c r="B177" s="273" t="s">
        <v>468</v>
      </c>
      <c r="C177" s="271">
        <v>1</v>
      </c>
      <c r="D177" s="551"/>
      <c r="E177" s="268" t="e">
        <f t="shared" si="6"/>
        <v>#VALUE!</v>
      </c>
      <c r="F177" s="268" t="s">
        <v>471</v>
      </c>
      <c r="G177" s="276" t="s">
        <v>497</v>
      </c>
      <c r="H177" s="403"/>
    </row>
    <row r="178" ht="15.75" thickBot="1"/>
    <row r="179" spans="2:8" ht="12.75" customHeight="1" thickBot="1">
      <c r="B179" s="42"/>
      <c r="C179" s="42"/>
      <c r="D179" s="582" t="s">
        <v>880</v>
      </c>
      <c r="E179" s="583"/>
      <c r="F179" s="583"/>
      <c r="G179" s="583"/>
      <c r="H179" s="584"/>
    </row>
    <row r="180" spans="1:8" ht="75">
      <c r="A180" s="194" t="s">
        <v>140</v>
      </c>
      <c r="B180" s="195" t="s">
        <v>141</v>
      </c>
      <c r="C180" s="269" t="s">
        <v>657</v>
      </c>
      <c r="D180" s="194" t="s">
        <v>142</v>
      </c>
      <c r="E180" s="195" t="s">
        <v>143</v>
      </c>
      <c r="F180" s="195" t="s">
        <v>500</v>
      </c>
      <c r="G180" s="269" t="s">
        <v>156</v>
      </c>
      <c r="H180" s="196" t="s">
        <v>134</v>
      </c>
    </row>
    <row r="181" spans="1:8" ht="15" customHeight="1">
      <c r="A181" s="588" t="s">
        <v>485</v>
      </c>
      <c r="B181" s="255" t="s">
        <v>436</v>
      </c>
      <c r="C181" s="254" t="s">
        <v>480</v>
      </c>
      <c r="D181" s="549"/>
      <c r="E181" s="76">
        <f>($D$28*F181/1000)</f>
        <v>0</v>
      </c>
      <c r="F181" s="76">
        <v>7.6</v>
      </c>
      <c r="G181" s="274" t="s">
        <v>483</v>
      </c>
      <c r="H181" s="402"/>
    </row>
    <row r="182" spans="1:8" ht="30">
      <c r="A182" s="589"/>
      <c r="B182" s="255" t="s">
        <v>437</v>
      </c>
      <c r="C182" s="254" t="s">
        <v>481</v>
      </c>
      <c r="D182" s="550"/>
      <c r="E182" s="76" t="e">
        <f aca="true" t="shared" si="7" ref="E182:E214">($D$28*F182/1000)</f>
        <v>#VALUE!</v>
      </c>
      <c r="F182" s="76" t="s">
        <v>484</v>
      </c>
      <c r="G182" s="274" t="s">
        <v>496</v>
      </c>
      <c r="H182" s="402"/>
    </row>
    <row r="183" spans="1:8" ht="30">
      <c r="A183" s="589"/>
      <c r="B183" s="256" t="s">
        <v>438</v>
      </c>
      <c r="C183" s="254" t="s">
        <v>482</v>
      </c>
      <c r="D183" s="550"/>
      <c r="E183" s="76" t="e">
        <f t="shared" si="7"/>
        <v>#VALUE!</v>
      </c>
      <c r="F183" s="76" t="s">
        <v>469</v>
      </c>
      <c r="G183" s="274" t="s">
        <v>483</v>
      </c>
      <c r="H183" s="402"/>
    </row>
    <row r="184" spans="1:8" ht="30">
      <c r="A184" s="589"/>
      <c r="B184" s="256" t="s">
        <v>439</v>
      </c>
      <c r="C184" s="254">
        <v>0.2</v>
      </c>
      <c r="D184" s="550"/>
      <c r="E184" s="76" t="e">
        <f t="shared" si="7"/>
        <v>#VALUE!</v>
      </c>
      <c r="F184" s="76" t="s">
        <v>471</v>
      </c>
      <c r="G184" s="274" t="s">
        <v>497</v>
      </c>
      <c r="H184" s="402"/>
    </row>
    <row r="185" spans="1:8" ht="30">
      <c r="A185" s="589"/>
      <c r="B185" s="257" t="s">
        <v>440</v>
      </c>
      <c r="C185" s="254" t="s">
        <v>470</v>
      </c>
      <c r="D185" s="550"/>
      <c r="E185" s="76" t="e">
        <f t="shared" si="7"/>
        <v>#VALUE!</v>
      </c>
      <c r="F185" s="76" t="s">
        <v>470</v>
      </c>
      <c r="G185" s="274" t="s">
        <v>483</v>
      </c>
      <c r="H185" s="402"/>
    </row>
    <row r="186" spans="1:8" ht="30">
      <c r="A186" s="589"/>
      <c r="B186" s="257" t="s">
        <v>441</v>
      </c>
      <c r="C186" s="254">
        <v>200</v>
      </c>
      <c r="D186" s="550"/>
      <c r="E186" s="76" t="e">
        <f t="shared" si="7"/>
        <v>#VALUE!</v>
      </c>
      <c r="F186" s="76" t="s">
        <v>472</v>
      </c>
      <c r="G186" s="274" t="s">
        <v>497</v>
      </c>
      <c r="H186" s="402"/>
    </row>
    <row r="187" spans="1:8" ht="15">
      <c r="A187" s="589"/>
      <c r="B187" s="258" t="s">
        <v>442</v>
      </c>
      <c r="C187" s="254">
        <v>250</v>
      </c>
      <c r="D187" s="550"/>
      <c r="E187" s="76">
        <f t="shared" si="7"/>
        <v>0</v>
      </c>
      <c r="F187" s="76">
        <v>30</v>
      </c>
      <c r="G187" s="274" t="s">
        <v>498</v>
      </c>
      <c r="H187" s="402"/>
    </row>
    <row r="188" spans="1:8" ht="15">
      <c r="A188" s="589"/>
      <c r="B188" s="259" t="s">
        <v>443</v>
      </c>
      <c r="C188" s="254">
        <v>500</v>
      </c>
      <c r="D188" s="550"/>
      <c r="E188" s="76">
        <f t="shared" si="7"/>
        <v>0</v>
      </c>
      <c r="F188" s="76">
        <v>100</v>
      </c>
      <c r="G188" s="164" t="s">
        <v>498</v>
      </c>
      <c r="H188" s="402">
        <f>(F188/$C188)*100</f>
        <v>20</v>
      </c>
    </row>
    <row r="189" spans="1:8" ht="15">
      <c r="A189" s="589"/>
      <c r="B189" s="259" t="s">
        <v>444</v>
      </c>
      <c r="C189" s="254">
        <v>0.6</v>
      </c>
      <c r="D189" s="550"/>
      <c r="E189" s="76">
        <f t="shared" si="7"/>
        <v>0</v>
      </c>
      <c r="F189" s="76">
        <v>0.1</v>
      </c>
      <c r="G189" s="164" t="s">
        <v>497</v>
      </c>
      <c r="H189" s="402">
        <f>(F189/$C189)*100</f>
        <v>16.666666666666668</v>
      </c>
    </row>
    <row r="190" spans="1:8" ht="15">
      <c r="A190" s="589"/>
      <c r="B190" s="259" t="s">
        <v>445</v>
      </c>
      <c r="C190" s="254">
        <v>30</v>
      </c>
      <c r="D190" s="550"/>
      <c r="E190" s="76" t="e">
        <f t="shared" si="7"/>
        <v>#VALUE!</v>
      </c>
      <c r="F190" s="76" t="s">
        <v>875</v>
      </c>
      <c r="G190" s="164" t="s">
        <v>497</v>
      </c>
      <c r="H190" s="402" t="e">
        <f>(F190/$C190)*100</f>
        <v>#VALUE!</v>
      </c>
    </row>
    <row r="191" spans="1:8" ht="30">
      <c r="A191" s="589"/>
      <c r="B191" s="259" t="s">
        <v>446</v>
      </c>
      <c r="C191" s="254">
        <v>30</v>
      </c>
      <c r="D191" s="550"/>
      <c r="E191" s="76">
        <f t="shared" si="7"/>
        <v>0</v>
      </c>
      <c r="F191" s="76">
        <v>1</v>
      </c>
      <c r="G191" s="164" t="s">
        <v>497</v>
      </c>
      <c r="H191" s="402"/>
    </row>
    <row r="192" spans="1:8" ht="30">
      <c r="A192" s="589"/>
      <c r="B192" s="259" t="s">
        <v>447</v>
      </c>
      <c r="C192" s="254">
        <v>4</v>
      </c>
      <c r="D192" s="550"/>
      <c r="E192" s="76" t="e">
        <f t="shared" si="7"/>
        <v>#VALUE!</v>
      </c>
      <c r="F192" s="76" t="s">
        <v>473</v>
      </c>
      <c r="G192" s="164" t="s">
        <v>497</v>
      </c>
      <c r="H192" s="402"/>
    </row>
    <row r="193" spans="1:8" ht="15">
      <c r="A193" s="589"/>
      <c r="B193" s="259" t="s">
        <v>448</v>
      </c>
      <c r="C193" s="254">
        <v>10</v>
      </c>
      <c r="D193" s="550"/>
      <c r="E193" s="76">
        <f t="shared" si="7"/>
        <v>0</v>
      </c>
      <c r="F193" s="76">
        <v>0.3</v>
      </c>
      <c r="G193" s="164" t="s">
        <v>497</v>
      </c>
      <c r="H193" s="402">
        <f>(F193/$C193)*100</f>
        <v>3</v>
      </c>
    </row>
    <row r="194" spans="1:8" ht="15">
      <c r="A194" s="589"/>
      <c r="B194" s="259" t="s">
        <v>449</v>
      </c>
      <c r="C194" s="254">
        <v>2</v>
      </c>
      <c r="D194" s="550"/>
      <c r="E194" s="76">
        <f t="shared" si="7"/>
        <v>0</v>
      </c>
      <c r="F194" s="76">
        <v>0.15</v>
      </c>
      <c r="G194" s="164" t="s">
        <v>497</v>
      </c>
      <c r="H194" s="402">
        <f>(F194/$C194)*100</f>
        <v>7.5</v>
      </c>
    </row>
    <row r="195" spans="1:8" ht="15">
      <c r="A195" s="589"/>
      <c r="B195" s="259" t="s">
        <v>450</v>
      </c>
      <c r="C195" s="254">
        <v>0.5</v>
      </c>
      <c r="D195" s="550"/>
      <c r="E195" s="76">
        <f t="shared" si="7"/>
        <v>0</v>
      </c>
      <c r="F195" s="76">
        <v>0.014</v>
      </c>
      <c r="G195" s="164" t="s">
        <v>497</v>
      </c>
      <c r="H195" s="402">
        <f>(F195/$C195)*100</f>
        <v>2.8000000000000003</v>
      </c>
    </row>
    <row r="196" spans="1:8" ht="15">
      <c r="A196" s="589"/>
      <c r="B196" s="259" t="s">
        <v>451</v>
      </c>
      <c r="C196" s="254">
        <v>0.02</v>
      </c>
      <c r="D196" s="550"/>
      <c r="E196" s="76" t="e">
        <f t="shared" si="7"/>
        <v>#VALUE!</v>
      </c>
      <c r="F196" s="76" t="s">
        <v>475</v>
      </c>
      <c r="G196" s="164" t="s">
        <v>497</v>
      </c>
      <c r="H196" s="402"/>
    </row>
    <row r="197" spans="1:8" ht="15">
      <c r="A197" s="589"/>
      <c r="B197" s="259" t="s">
        <v>452</v>
      </c>
      <c r="C197" s="254">
        <v>4</v>
      </c>
      <c r="D197" s="550"/>
      <c r="E197" s="76" t="e">
        <f t="shared" si="7"/>
        <v>#VALUE!</v>
      </c>
      <c r="F197" s="76" t="s">
        <v>474</v>
      </c>
      <c r="G197" s="164" t="s">
        <v>497</v>
      </c>
      <c r="H197" s="402"/>
    </row>
    <row r="198" spans="1:8" ht="15">
      <c r="A198" s="589"/>
      <c r="B198" s="259" t="s">
        <v>453</v>
      </c>
      <c r="C198" s="254">
        <v>0.4</v>
      </c>
      <c r="D198" s="550"/>
      <c r="E198" s="76" t="e">
        <f t="shared" si="7"/>
        <v>#VALUE!</v>
      </c>
      <c r="F198" s="76" t="s">
        <v>471</v>
      </c>
      <c r="G198" s="164" t="s">
        <v>497</v>
      </c>
      <c r="H198" s="402" t="e">
        <f>(F198/$C198)*100</f>
        <v>#VALUE!</v>
      </c>
    </row>
    <row r="199" spans="1:8" ht="15">
      <c r="A199" s="589"/>
      <c r="B199" s="259" t="s">
        <v>454</v>
      </c>
      <c r="C199" s="254">
        <v>4</v>
      </c>
      <c r="D199" s="550"/>
      <c r="E199" s="76" t="e">
        <f t="shared" si="7"/>
        <v>#VALUE!</v>
      </c>
      <c r="F199" s="76" t="s">
        <v>474</v>
      </c>
      <c r="G199" s="164" t="s">
        <v>497</v>
      </c>
      <c r="H199" s="402"/>
    </row>
    <row r="200" spans="1:8" ht="15">
      <c r="A200" s="589"/>
      <c r="B200" s="260" t="s">
        <v>455</v>
      </c>
      <c r="C200" s="254">
        <v>0.005</v>
      </c>
      <c r="D200" s="550"/>
      <c r="E200" s="76" t="e">
        <f t="shared" si="7"/>
        <v>#VALUE!</v>
      </c>
      <c r="F200" s="76" t="s">
        <v>476</v>
      </c>
      <c r="G200" s="164" t="s">
        <v>497</v>
      </c>
      <c r="H200" s="402"/>
    </row>
    <row r="201" spans="1:8" ht="15">
      <c r="A201" s="589"/>
      <c r="B201" s="260" t="s">
        <v>456</v>
      </c>
      <c r="C201" s="254">
        <v>4</v>
      </c>
      <c r="D201" s="550"/>
      <c r="E201" s="76" t="e">
        <f t="shared" si="7"/>
        <v>#VALUE!</v>
      </c>
      <c r="F201" s="76" t="s">
        <v>474</v>
      </c>
      <c r="G201" s="164" t="s">
        <v>497</v>
      </c>
      <c r="H201" s="402"/>
    </row>
    <row r="202" spans="1:8" ht="15">
      <c r="A202" s="589"/>
      <c r="B202" s="260" t="s">
        <v>457</v>
      </c>
      <c r="C202" s="254">
        <v>4</v>
      </c>
      <c r="D202" s="550"/>
      <c r="E202" s="76" t="e">
        <f t="shared" si="7"/>
        <v>#VALUE!</v>
      </c>
      <c r="F202" s="76" t="s">
        <v>474</v>
      </c>
      <c r="G202" s="164" t="s">
        <v>497</v>
      </c>
      <c r="H202" s="402"/>
    </row>
    <row r="203" spans="1:8" ht="15">
      <c r="A203" s="589"/>
      <c r="B203" s="260" t="s">
        <v>415</v>
      </c>
      <c r="C203" s="254">
        <v>0.3</v>
      </c>
      <c r="D203" s="550"/>
      <c r="E203" s="76">
        <f t="shared" si="7"/>
        <v>0</v>
      </c>
      <c r="F203" s="76">
        <v>0.1</v>
      </c>
      <c r="G203" s="164" t="s">
        <v>497</v>
      </c>
      <c r="H203" s="402">
        <f>(F203/$C203)*100</f>
        <v>33.333333333333336</v>
      </c>
    </row>
    <row r="204" spans="1:8" ht="15">
      <c r="A204" s="589"/>
      <c r="B204" s="260" t="s">
        <v>458</v>
      </c>
      <c r="C204" s="254">
        <v>0.03</v>
      </c>
      <c r="D204" s="550"/>
      <c r="E204" s="76">
        <f t="shared" si="7"/>
        <v>0</v>
      </c>
      <c r="F204" s="76">
        <v>0.015</v>
      </c>
      <c r="G204" s="164" t="s">
        <v>497</v>
      </c>
      <c r="H204" s="402">
        <f>(F204/$C204)*100</f>
        <v>50</v>
      </c>
    </row>
    <row r="205" spans="1:8" ht="15">
      <c r="A205" s="589"/>
      <c r="B205" s="260" t="s">
        <v>459</v>
      </c>
      <c r="C205" s="254">
        <v>1</v>
      </c>
      <c r="D205" s="550"/>
      <c r="E205" s="76" t="e">
        <f t="shared" si="7"/>
        <v>#VALUE!</v>
      </c>
      <c r="F205" s="76" t="s">
        <v>477</v>
      </c>
      <c r="G205" s="164" t="s">
        <v>497</v>
      </c>
      <c r="H205" s="402"/>
    </row>
    <row r="206" spans="1:8" ht="15">
      <c r="A206" s="589"/>
      <c r="B206" s="261" t="s">
        <v>460</v>
      </c>
      <c r="C206" s="254" t="s">
        <v>483</v>
      </c>
      <c r="D206" s="550"/>
      <c r="E206" s="76" t="e">
        <f t="shared" si="7"/>
        <v>#VALUE!</v>
      </c>
      <c r="F206" s="76" t="s">
        <v>473</v>
      </c>
      <c r="G206" s="164" t="s">
        <v>497</v>
      </c>
      <c r="H206" s="402"/>
    </row>
    <row r="207" spans="1:8" ht="15">
      <c r="A207" s="589"/>
      <c r="B207" s="261" t="s">
        <v>461</v>
      </c>
      <c r="C207" s="254">
        <v>0.2</v>
      </c>
      <c r="D207" s="550"/>
      <c r="E207" s="76" t="e">
        <f t="shared" si="7"/>
        <v>#VALUE!</v>
      </c>
      <c r="F207" s="76" t="s">
        <v>478</v>
      </c>
      <c r="G207" s="164" t="s">
        <v>497</v>
      </c>
      <c r="H207" s="402"/>
    </row>
    <row r="208" spans="1:8" ht="15">
      <c r="A208" s="589"/>
      <c r="B208" s="261" t="s">
        <v>462</v>
      </c>
      <c r="C208" s="254" t="s">
        <v>483</v>
      </c>
      <c r="D208" s="550"/>
      <c r="E208" s="76" t="e">
        <f t="shared" si="7"/>
        <v>#VALUE!</v>
      </c>
      <c r="F208" s="76" t="s">
        <v>474</v>
      </c>
      <c r="G208" s="164" t="s">
        <v>497</v>
      </c>
      <c r="H208" s="402"/>
    </row>
    <row r="209" spans="1:8" ht="15">
      <c r="A209" s="589"/>
      <c r="B209" s="261" t="s">
        <v>463</v>
      </c>
      <c r="C209" s="254">
        <v>12</v>
      </c>
      <c r="D209" s="550"/>
      <c r="E209" s="76" t="e">
        <f t="shared" si="7"/>
        <v>#VALUE!</v>
      </c>
      <c r="F209" s="76" t="s">
        <v>473</v>
      </c>
      <c r="G209" s="164" t="s">
        <v>497</v>
      </c>
      <c r="H209" s="402"/>
    </row>
    <row r="210" spans="1:8" ht="15">
      <c r="A210" s="589"/>
      <c r="B210" s="261" t="s">
        <v>464</v>
      </c>
      <c r="C210" s="254">
        <v>1200</v>
      </c>
      <c r="D210" s="550"/>
      <c r="E210" s="76">
        <f t="shared" si="7"/>
        <v>0</v>
      </c>
      <c r="F210" s="76">
        <v>56</v>
      </c>
      <c r="G210" s="164" t="s">
        <v>497</v>
      </c>
      <c r="H210" s="402">
        <f>(F210/$C210)*100</f>
        <v>4.666666666666667</v>
      </c>
    </row>
    <row r="211" spans="1:8" ht="15">
      <c r="A211" s="589"/>
      <c r="B211" s="261" t="s">
        <v>465</v>
      </c>
      <c r="C211" s="254">
        <v>1000</v>
      </c>
      <c r="D211" s="550"/>
      <c r="E211" s="76">
        <f t="shared" si="7"/>
        <v>0</v>
      </c>
      <c r="F211" s="76">
        <v>240</v>
      </c>
      <c r="G211" s="164" t="s">
        <v>497</v>
      </c>
      <c r="H211" s="402">
        <f>(F211/$C211)*100</f>
        <v>24</v>
      </c>
    </row>
    <row r="212" spans="1:8" ht="15">
      <c r="A212" s="589"/>
      <c r="B212" s="261" t="s">
        <v>466</v>
      </c>
      <c r="C212" s="254">
        <v>2</v>
      </c>
      <c r="D212" s="550"/>
      <c r="E212" s="76" t="e">
        <f t="shared" si="7"/>
        <v>#VALUE!</v>
      </c>
      <c r="F212" s="76" t="s">
        <v>474</v>
      </c>
      <c r="G212" s="164" t="s">
        <v>497</v>
      </c>
      <c r="H212" s="402"/>
    </row>
    <row r="213" spans="1:8" ht="45">
      <c r="A213" s="589"/>
      <c r="B213" s="262" t="s">
        <v>467</v>
      </c>
      <c r="C213" s="263">
        <v>10</v>
      </c>
      <c r="D213" s="550"/>
      <c r="E213" s="76" t="e">
        <f t="shared" si="7"/>
        <v>#VALUE!</v>
      </c>
      <c r="F213" s="76" t="s">
        <v>479</v>
      </c>
      <c r="G213" s="165" t="s">
        <v>497</v>
      </c>
      <c r="H213" s="402"/>
    </row>
    <row r="214" spans="1:8" ht="15.75" thickBot="1">
      <c r="A214" s="590"/>
      <c r="B214" s="270" t="s">
        <v>468</v>
      </c>
      <c r="C214" s="271">
        <v>1</v>
      </c>
      <c r="D214" s="551"/>
      <c r="E214" s="268" t="e">
        <f t="shared" si="7"/>
        <v>#VALUE!</v>
      </c>
      <c r="F214" s="268" t="s">
        <v>471</v>
      </c>
      <c r="G214" s="275" t="s">
        <v>497</v>
      </c>
      <c r="H214" s="403"/>
    </row>
    <row r="215" spans="2:8" ht="12.75" customHeight="1" thickBot="1">
      <c r="B215" s="42"/>
      <c r="C215" s="42"/>
      <c r="D215" s="482"/>
      <c r="E215" s="482"/>
      <c r="F215" s="482"/>
      <c r="G215" s="482"/>
      <c r="H215" s="482"/>
    </row>
    <row r="216" spans="2:8" ht="12.75" customHeight="1" thickBot="1">
      <c r="B216" s="42"/>
      <c r="C216" s="42"/>
      <c r="D216" s="585" t="s">
        <v>882</v>
      </c>
      <c r="E216" s="586"/>
      <c r="F216" s="586"/>
      <c r="G216" s="586"/>
      <c r="H216" s="587"/>
    </row>
    <row r="217" spans="1:8" ht="75">
      <c r="A217" s="194" t="s">
        <v>140</v>
      </c>
      <c r="B217" s="195" t="s">
        <v>141</v>
      </c>
      <c r="C217" s="163" t="s">
        <v>657</v>
      </c>
      <c r="D217" s="483" t="s">
        <v>142</v>
      </c>
      <c r="E217" s="484" t="s">
        <v>143</v>
      </c>
      <c r="F217" s="484" t="s">
        <v>499</v>
      </c>
      <c r="G217" s="485" t="s">
        <v>156</v>
      </c>
      <c r="H217" s="486" t="s">
        <v>134</v>
      </c>
    </row>
    <row r="218" spans="1:8" ht="15" customHeight="1">
      <c r="A218" s="588" t="s">
        <v>487</v>
      </c>
      <c r="B218" s="255" t="s">
        <v>436</v>
      </c>
      <c r="C218" s="254" t="s">
        <v>480</v>
      </c>
      <c r="D218" s="549"/>
      <c r="E218" s="76">
        <f aca="true" t="shared" si="8" ref="E218:E234">($D$218*F218/1000)</f>
        <v>0</v>
      </c>
      <c r="F218" s="76">
        <v>7</v>
      </c>
      <c r="G218" s="274" t="s">
        <v>483</v>
      </c>
      <c r="H218" s="402"/>
    </row>
    <row r="219" spans="1:8" ht="30">
      <c r="A219" s="589"/>
      <c r="B219" s="255" t="s">
        <v>488</v>
      </c>
      <c r="C219" s="254" t="s">
        <v>483</v>
      </c>
      <c r="D219" s="550"/>
      <c r="E219" s="76">
        <f t="shared" si="8"/>
        <v>0</v>
      </c>
      <c r="F219" s="76">
        <v>2.7</v>
      </c>
      <c r="G219" s="274" t="s">
        <v>497</v>
      </c>
      <c r="H219" s="402"/>
    </row>
    <row r="220" spans="1:8" ht="30">
      <c r="A220" s="589"/>
      <c r="B220" s="256" t="s">
        <v>489</v>
      </c>
      <c r="C220" s="254" t="s">
        <v>483</v>
      </c>
      <c r="D220" s="550"/>
      <c r="E220" s="76">
        <f t="shared" si="8"/>
        <v>0</v>
      </c>
      <c r="F220" s="76">
        <v>-34.9</v>
      </c>
      <c r="G220" s="277" t="s">
        <v>502</v>
      </c>
      <c r="H220" s="402"/>
    </row>
    <row r="221" spans="1:8" ht="15">
      <c r="A221" s="589"/>
      <c r="B221" s="256" t="s">
        <v>490</v>
      </c>
      <c r="C221" s="254" t="s">
        <v>483</v>
      </c>
      <c r="D221" s="550"/>
      <c r="E221" s="76">
        <f t="shared" si="8"/>
        <v>0</v>
      </c>
      <c r="F221" s="76">
        <v>17</v>
      </c>
      <c r="G221" s="274" t="s">
        <v>503</v>
      </c>
      <c r="H221" s="402"/>
    </row>
    <row r="222" spans="1:8" ht="15">
      <c r="A222" s="589"/>
      <c r="B222" s="256" t="s">
        <v>491</v>
      </c>
      <c r="C222" s="254" t="s">
        <v>483</v>
      </c>
      <c r="D222" s="550"/>
      <c r="E222" s="76">
        <f t="shared" si="8"/>
        <v>0</v>
      </c>
      <c r="F222" s="76">
        <v>980</v>
      </c>
      <c r="G222" s="274" t="s">
        <v>504</v>
      </c>
      <c r="H222" s="402"/>
    </row>
    <row r="223" spans="1:8" ht="15">
      <c r="A223" s="589"/>
      <c r="B223" s="256" t="s">
        <v>492</v>
      </c>
      <c r="C223" s="254">
        <v>500</v>
      </c>
      <c r="D223" s="550"/>
      <c r="E223" s="76">
        <f t="shared" si="8"/>
        <v>0</v>
      </c>
      <c r="F223" s="76">
        <v>12</v>
      </c>
      <c r="G223" s="274" t="s">
        <v>501</v>
      </c>
      <c r="H223" s="402">
        <f>(F223/$C223)*100</f>
        <v>2.4</v>
      </c>
    </row>
    <row r="224" spans="1:8" ht="15">
      <c r="A224" s="589"/>
      <c r="B224" s="256" t="s">
        <v>451</v>
      </c>
      <c r="C224" s="254">
        <v>20</v>
      </c>
      <c r="D224" s="550"/>
      <c r="E224" s="76">
        <f t="shared" si="8"/>
        <v>0</v>
      </c>
      <c r="F224" s="76">
        <v>2.3</v>
      </c>
      <c r="G224" s="274" t="s">
        <v>501</v>
      </c>
      <c r="H224" s="402">
        <f>(F224/$C224)*100</f>
        <v>11.5</v>
      </c>
    </row>
    <row r="225" spans="1:8" ht="15">
      <c r="A225" s="589"/>
      <c r="B225" s="256" t="s">
        <v>452</v>
      </c>
      <c r="C225" s="254">
        <v>4000</v>
      </c>
      <c r="D225" s="550"/>
      <c r="E225" s="76" t="e">
        <f t="shared" si="8"/>
        <v>#VALUE!</v>
      </c>
      <c r="F225" s="76" t="s">
        <v>505</v>
      </c>
      <c r="G225" s="274" t="s">
        <v>501</v>
      </c>
      <c r="H225" s="402"/>
    </row>
    <row r="226" spans="1:8" ht="15">
      <c r="A226" s="589"/>
      <c r="B226" s="256" t="s">
        <v>453</v>
      </c>
      <c r="C226" s="254">
        <v>400</v>
      </c>
      <c r="D226" s="550"/>
      <c r="E226" s="76" t="e">
        <f t="shared" si="8"/>
        <v>#VALUE!</v>
      </c>
      <c r="F226" s="76" t="s">
        <v>505</v>
      </c>
      <c r="G226" s="274" t="s">
        <v>501</v>
      </c>
      <c r="H226" s="402" t="e">
        <f>(F226/$C226)*100</f>
        <v>#VALUE!</v>
      </c>
    </row>
    <row r="227" spans="1:8" ht="15">
      <c r="A227" s="589"/>
      <c r="B227" s="256" t="s">
        <v>455</v>
      </c>
      <c r="C227" s="254">
        <v>5</v>
      </c>
      <c r="D227" s="550"/>
      <c r="E227" s="76" t="e">
        <f t="shared" si="8"/>
        <v>#VALUE!</v>
      </c>
      <c r="F227" s="76" t="s">
        <v>473</v>
      </c>
      <c r="G227" s="274" t="s">
        <v>501</v>
      </c>
      <c r="H227" s="402"/>
    </row>
    <row r="228" spans="1:8" ht="15">
      <c r="A228" s="589"/>
      <c r="B228" s="257" t="s">
        <v>415</v>
      </c>
      <c r="C228" s="254">
        <v>300</v>
      </c>
      <c r="D228" s="550"/>
      <c r="E228" s="76" t="e">
        <f t="shared" si="8"/>
        <v>#VALUE!</v>
      </c>
      <c r="F228" s="76" t="s">
        <v>506</v>
      </c>
      <c r="G228" s="274" t="s">
        <v>501</v>
      </c>
      <c r="H228" s="402"/>
    </row>
    <row r="229" spans="1:8" ht="15">
      <c r="A229" s="589"/>
      <c r="B229" s="257" t="s">
        <v>458</v>
      </c>
      <c r="C229" s="254">
        <v>30</v>
      </c>
      <c r="D229" s="550"/>
      <c r="E229" s="76">
        <f t="shared" si="8"/>
        <v>0</v>
      </c>
      <c r="F229" s="76">
        <v>8</v>
      </c>
      <c r="G229" s="274" t="s">
        <v>501</v>
      </c>
      <c r="H229" s="402">
        <f>(F229/$C229)*100</f>
        <v>26.666666666666668</v>
      </c>
    </row>
    <row r="230" spans="1:8" ht="15">
      <c r="A230" s="589"/>
      <c r="B230" s="258" t="s">
        <v>493</v>
      </c>
      <c r="C230" s="254">
        <v>1000</v>
      </c>
      <c r="D230" s="550"/>
      <c r="E230" s="76" t="e">
        <f t="shared" si="8"/>
        <v>#VALUE!</v>
      </c>
      <c r="F230" s="76" t="s">
        <v>507</v>
      </c>
      <c r="G230" s="274" t="s">
        <v>501</v>
      </c>
      <c r="H230" s="402"/>
    </row>
    <row r="231" spans="1:8" ht="15">
      <c r="A231" s="589"/>
      <c r="B231" s="259" t="s">
        <v>494</v>
      </c>
      <c r="C231" s="254" t="s">
        <v>483</v>
      </c>
      <c r="D231" s="550"/>
      <c r="E231" s="76" t="e">
        <f t="shared" si="8"/>
        <v>#VALUE!</v>
      </c>
      <c r="F231" s="76" t="s">
        <v>479</v>
      </c>
      <c r="G231" s="274" t="s">
        <v>501</v>
      </c>
      <c r="H231" s="402"/>
    </row>
    <row r="232" spans="1:8" ht="15">
      <c r="A232" s="589"/>
      <c r="B232" s="259" t="s">
        <v>461</v>
      </c>
      <c r="C232" s="254">
        <v>200</v>
      </c>
      <c r="D232" s="550"/>
      <c r="E232" s="76" t="e">
        <f t="shared" si="8"/>
        <v>#VALUE!</v>
      </c>
      <c r="F232" s="76" t="s">
        <v>479</v>
      </c>
      <c r="G232" s="274" t="s">
        <v>501</v>
      </c>
      <c r="H232" s="402"/>
    </row>
    <row r="233" spans="1:8" ht="15">
      <c r="A233" s="589"/>
      <c r="B233" s="259" t="s">
        <v>495</v>
      </c>
      <c r="C233" s="254" t="s">
        <v>483</v>
      </c>
      <c r="D233" s="550"/>
      <c r="E233" s="76" t="e">
        <f t="shared" si="8"/>
        <v>#VALUE!</v>
      </c>
      <c r="F233" s="76" t="s">
        <v>479</v>
      </c>
      <c r="G233" s="274" t="s">
        <v>501</v>
      </c>
      <c r="H233" s="402"/>
    </row>
    <row r="234" spans="1:8" ht="15.75" thickBot="1">
      <c r="A234" s="590"/>
      <c r="B234" s="273" t="s">
        <v>465</v>
      </c>
      <c r="C234" s="271">
        <v>1000</v>
      </c>
      <c r="D234" s="551"/>
      <c r="E234" s="268">
        <f t="shared" si="8"/>
        <v>0</v>
      </c>
      <c r="F234" s="268">
        <v>173</v>
      </c>
      <c r="G234" s="276" t="s">
        <v>497</v>
      </c>
      <c r="H234" s="403">
        <f>(F234/$C234)*100</f>
        <v>17.299999999999997</v>
      </c>
    </row>
    <row r="237" ht="15.75" thickBot="1"/>
    <row r="238" spans="2:8" ht="12.75" customHeight="1" thickBot="1">
      <c r="B238" s="42"/>
      <c r="C238" s="42"/>
      <c r="D238" s="582" t="s">
        <v>883</v>
      </c>
      <c r="E238" s="583"/>
      <c r="F238" s="583"/>
      <c r="G238" s="583"/>
      <c r="H238" s="584"/>
    </row>
    <row r="239" spans="1:8" ht="75">
      <c r="A239" s="194" t="s">
        <v>140</v>
      </c>
      <c r="B239" s="195" t="s">
        <v>141</v>
      </c>
      <c r="C239" s="163" t="s">
        <v>657</v>
      </c>
      <c r="D239" s="194" t="s">
        <v>142</v>
      </c>
      <c r="E239" s="195" t="s">
        <v>143</v>
      </c>
      <c r="F239" s="195" t="s">
        <v>499</v>
      </c>
      <c r="G239" s="163" t="s">
        <v>156</v>
      </c>
      <c r="H239" s="196" t="s">
        <v>134</v>
      </c>
    </row>
    <row r="240" spans="1:8" ht="15" customHeight="1">
      <c r="A240" s="588" t="s">
        <v>487</v>
      </c>
      <c r="B240" s="255" t="s">
        <v>436</v>
      </c>
      <c r="C240" s="254" t="s">
        <v>480</v>
      </c>
      <c r="D240" s="549"/>
      <c r="E240" s="76">
        <f>($D$240*F240/1000)</f>
        <v>0</v>
      </c>
      <c r="F240" s="76">
        <v>7.1</v>
      </c>
      <c r="G240" s="274" t="s">
        <v>483</v>
      </c>
      <c r="H240" s="402"/>
    </row>
    <row r="241" spans="1:8" ht="30">
      <c r="A241" s="589"/>
      <c r="B241" s="255" t="s">
        <v>488</v>
      </c>
      <c r="C241" s="254" t="s">
        <v>483</v>
      </c>
      <c r="D241" s="550"/>
      <c r="E241" s="76">
        <f aca="true" t="shared" si="9" ref="E241:E256">($D$240*F241/1000)</f>
        <v>0</v>
      </c>
      <c r="F241" s="76">
        <v>2.5</v>
      </c>
      <c r="G241" s="274" t="s">
        <v>497</v>
      </c>
      <c r="H241" s="402"/>
    </row>
    <row r="242" spans="1:8" ht="30">
      <c r="A242" s="589"/>
      <c r="B242" s="256" t="s">
        <v>489</v>
      </c>
      <c r="C242" s="254" t="s">
        <v>483</v>
      </c>
      <c r="D242" s="550"/>
      <c r="E242" s="76">
        <f t="shared" si="9"/>
        <v>0</v>
      </c>
      <c r="F242" s="76">
        <v>-35.3</v>
      </c>
      <c r="G242" s="277" t="s">
        <v>502</v>
      </c>
      <c r="H242" s="402"/>
    </row>
    <row r="243" spans="1:8" ht="15">
      <c r="A243" s="589"/>
      <c r="B243" s="256" t="s">
        <v>490</v>
      </c>
      <c r="C243" s="254" t="s">
        <v>483</v>
      </c>
      <c r="D243" s="550"/>
      <c r="E243" s="76">
        <f t="shared" si="9"/>
        <v>0</v>
      </c>
      <c r="F243" s="76">
        <v>17</v>
      </c>
      <c r="G243" s="274" t="s">
        <v>503</v>
      </c>
      <c r="H243" s="402"/>
    </row>
    <row r="244" spans="1:8" ht="15">
      <c r="A244" s="589"/>
      <c r="B244" s="256" t="s">
        <v>491</v>
      </c>
      <c r="C244" s="254" t="s">
        <v>483</v>
      </c>
      <c r="D244" s="550"/>
      <c r="E244" s="76">
        <f t="shared" si="9"/>
        <v>0</v>
      </c>
      <c r="F244" s="76">
        <v>916</v>
      </c>
      <c r="G244" s="274" t="s">
        <v>504</v>
      </c>
      <c r="H244" s="402"/>
    </row>
    <row r="245" spans="1:8" ht="15">
      <c r="A245" s="589"/>
      <c r="B245" s="256" t="s">
        <v>492</v>
      </c>
      <c r="C245" s="254">
        <v>500</v>
      </c>
      <c r="D245" s="550"/>
      <c r="E245" s="76">
        <f t="shared" si="9"/>
        <v>0</v>
      </c>
      <c r="F245" s="76">
        <v>3</v>
      </c>
      <c r="G245" s="274" t="s">
        <v>501</v>
      </c>
      <c r="H245" s="402">
        <f>(F245/$C245)*100</f>
        <v>0.6</v>
      </c>
    </row>
    <row r="246" spans="1:8" ht="15">
      <c r="A246" s="589"/>
      <c r="B246" s="256" t="s">
        <v>451</v>
      </c>
      <c r="C246" s="254">
        <v>20</v>
      </c>
      <c r="D246" s="550"/>
      <c r="E246" s="76" t="e">
        <f t="shared" si="9"/>
        <v>#VALUE!</v>
      </c>
      <c r="F246" s="76" t="s">
        <v>479</v>
      </c>
      <c r="G246" s="274" t="s">
        <v>501</v>
      </c>
      <c r="H246" s="402" t="e">
        <f>(F246/$C246)*100</f>
        <v>#VALUE!</v>
      </c>
    </row>
    <row r="247" spans="1:8" ht="15">
      <c r="A247" s="589"/>
      <c r="B247" s="256" t="s">
        <v>452</v>
      </c>
      <c r="C247" s="254">
        <v>4000</v>
      </c>
      <c r="D247" s="550"/>
      <c r="E247" s="76" t="e">
        <f t="shared" si="9"/>
        <v>#VALUE!</v>
      </c>
      <c r="F247" s="76" t="s">
        <v>505</v>
      </c>
      <c r="G247" s="274" t="s">
        <v>501</v>
      </c>
      <c r="H247" s="402"/>
    </row>
    <row r="248" spans="1:8" ht="15">
      <c r="A248" s="589"/>
      <c r="B248" s="256" t="s">
        <v>453</v>
      </c>
      <c r="C248" s="254">
        <v>400</v>
      </c>
      <c r="D248" s="550"/>
      <c r="E248" s="76" t="e">
        <f t="shared" si="9"/>
        <v>#VALUE!</v>
      </c>
      <c r="F248" s="76" t="s">
        <v>505</v>
      </c>
      <c r="G248" s="274" t="s">
        <v>501</v>
      </c>
      <c r="H248" s="402"/>
    </row>
    <row r="249" spans="1:8" ht="15">
      <c r="A249" s="589"/>
      <c r="B249" s="256" t="s">
        <v>455</v>
      </c>
      <c r="C249" s="254">
        <v>5</v>
      </c>
      <c r="D249" s="550"/>
      <c r="E249" s="76" t="e">
        <f t="shared" si="9"/>
        <v>#VALUE!</v>
      </c>
      <c r="F249" s="76" t="s">
        <v>473</v>
      </c>
      <c r="G249" s="274" t="s">
        <v>501</v>
      </c>
      <c r="H249" s="402"/>
    </row>
    <row r="250" spans="1:8" ht="15">
      <c r="A250" s="589"/>
      <c r="B250" s="257" t="s">
        <v>415</v>
      </c>
      <c r="C250" s="254">
        <v>300</v>
      </c>
      <c r="D250" s="550"/>
      <c r="E250" s="76" t="e">
        <f t="shared" si="9"/>
        <v>#VALUE!</v>
      </c>
      <c r="F250" s="76" t="s">
        <v>506</v>
      </c>
      <c r="G250" s="274" t="s">
        <v>501</v>
      </c>
      <c r="H250" s="402"/>
    </row>
    <row r="251" spans="1:8" ht="15">
      <c r="A251" s="589"/>
      <c r="B251" s="257" t="s">
        <v>458</v>
      </c>
      <c r="C251" s="254">
        <v>30</v>
      </c>
      <c r="D251" s="550"/>
      <c r="E251" s="76">
        <f t="shared" si="9"/>
        <v>0</v>
      </c>
      <c r="F251" s="76">
        <v>1.3</v>
      </c>
      <c r="G251" s="274" t="s">
        <v>501</v>
      </c>
      <c r="H251" s="402">
        <f>(F251/$C251)*100</f>
        <v>4.333333333333334</v>
      </c>
    </row>
    <row r="252" spans="1:8" ht="15">
      <c r="A252" s="589"/>
      <c r="B252" s="258" t="s">
        <v>493</v>
      </c>
      <c r="C252" s="254">
        <v>1000</v>
      </c>
      <c r="D252" s="550"/>
      <c r="E252" s="76" t="e">
        <f t="shared" si="9"/>
        <v>#VALUE!</v>
      </c>
      <c r="F252" s="76" t="s">
        <v>507</v>
      </c>
      <c r="G252" s="274" t="s">
        <v>501</v>
      </c>
      <c r="H252" s="402"/>
    </row>
    <row r="253" spans="1:8" ht="15">
      <c r="A253" s="589"/>
      <c r="B253" s="259" t="s">
        <v>494</v>
      </c>
      <c r="C253" s="254" t="s">
        <v>483</v>
      </c>
      <c r="D253" s="550"/>
      <c r="E253" s="76" t="e">
        <f t="shared" si="9"/>
        <v>#VALUE!</v>
      </c>
      <c r="F253" s="76" t="s">
        <v>479</v>
      </c>
      <c r="G253" s="274" t="s">
        <v>501</v>
      </c>
      <c r="H253" s="402"/>
    </row>
    <row r="254" spans="1:8" ht="15">
      <c r="A254" s="589"/>
      <c r="B254" s="259" t="s">
        <v>461</v>
      </c>
      <c r="C254" s="254">
        <v>200</v>
      </c>
      <c r="D254" s="550"/>
      <c r="E254" s="76" t="e">
        <f t="shared" si="9"/>
        <v>#VALUE!</v>
      </c>
      <c r="F254" s="76" t="s">
        <v>479</v>
      </c>
      <c r="G254" s="274" t="s">
        <v>501</v>
      </c>
      <c r="H254" s="402"/>
    </row>
    <row r="255" spans="1:8" ht="15">
      <c r="A255" s="589"/>
      <c r="B255" s="259" t="s">
        <v>495</v>
      </c>
      <c r="C255" s="254" t="s">
        <v>483</v>
      </c>
      <c r="D255" s="550"/>
      <c r="E255" s="76" t="e">
        <f t="shared" si="9"/>
        <v>#VALUE!</v>
      </c>
      <c r="F255" s="76" t="s">
        <v>479</v>
      </c>
      <c r="G255" s="274" t="s">
        <v>501</v>
      </c>
      <c r="H255" s="402"/>
    </row>
    <row r="256" spans="1:8" ht="32.25" customHeight="1" thickBot="1">
      <c r="A256" s="590"/>
      <c r="B256" s="273" t="s">
        <v>465</v>
      </c>
      <c r="C256" s="271">
        <v>1000</v>
      </c>
      <c r="D256" s="551"/>
      <c r="E256" s="268">
        <f t="shared" si="9"/>
        <v>0</v>
      </c>
      <c r="F256" s="268">
        <v>148</v>
      </c>
      <c r="G256" s="276" t="s">
        <v>497</v>
      </c>
      <c r="H256" s="403">
        <f>(F256/$C256)*100</f>
        <v>14.799999999999999</v>
      </c>
    </row>
    <row r="259" ht="15.75" thickBot="1"/>
    <row r="260" spans="2:8" ht="12.75" customHeight="1" thickBot="1">
      <c r="B260" s="42"/>
      <c r="C260" s="42"/>
      <c r="D260" s="582" t="s">
        <v>884</v>
      </c>
      <c r="E260" s="583"/>
      <c r="F260" s="583"/>
      <c r="G260" s="583"/>
      <c r="H260" s="584"/>
    </row>
    <row r="261" spans="1:8" ht="75">
      <c r="A261" s="194" t="s">
        <v>140</v>
      </c>
      <c r="B261" s="195" t="s">
        <v>141</v>
      </c>
      <c r="C261" s="163" t="s">
        <v>657</v>
      </c>
      <c r="D261" s="194" t="s">
        <v>142</v>
      </c>
      <c r="E261" s="195" t="s">
        <v>143</v>
      </c>
      <c r="F261" s="195" t="s">
        <v>499</v>
      </c>
      <c r="G261" s="163" t="s">
        <v>156</v>
      </c>
      <c r="H261" s="196" t="s">
        <v>134</v>
      </c>
    </row>
    <row r="262" spans="1:8" ht="15" customHeight="1">
      <c r="A262" s="588" t="s">
        <v>487</v>
      </c>
      <c r="B262" s="255" t="s">
        <v>436</v>
      </c>
      <c r="C262" s="254" t="s">
        <v>480</v>
      </c>
      <c r="D262" s="549"/>
      <c r="E262" s="76">
        <f>($D$262*F262/1000)</f>
        <v>0</v>
      </c>
      <c r="F262" s="76">
        <v>7.1</v>
      </c>
      <c r="G262" s="274" t="s">
        <v>483</v>
      </c>
      <c r="H262" s="265"/>
    </row>
    <row r="263" spans="1:8" ht="30">
      <c r="A263" s="589"/>
      <c r="B263" s="255" t="s">
        <v>488</v>
      </c>
      <c r="C263" s="254" t="s">
        <v>483</v>
      </c>
      <c r="D263" s="550"/>
      <c r="E263" s="76">
        <f aca="true" t="shared" si="10" ref="E263:E278">($D$262*F263/1000)</f>
        <v>0</v>
      </c>
      <c r="F263" s="76">
        <v>2.1</v>
      </c>
      <c r="G263" s="274" t="s">
        <v>497</v>
      </c>
      <c r="H263" s="265"/>
    </row>
    <row r="264" spans="1:8" ht="30">
      <c r="A264" s="589"/>
      <c r="B264" s="256" t="s">
        <v>489</v>
      </c>
      <c r="C264" s="254" t="s">
        <v>483</v>
      </c>
      <c r="D264" s="550"/>
      <c r="E264" s="76">
        <f t="shared" si="10"/>
        <v>0</v>
      </c>
      <c r="F264" s="76">
        <v>-35</v>
      </c>
      <c r="G264" s="277" t="s">
        <v>502</v>
      </c>
      <c r="H264" s="265"/>
    </row>
    <row r="265" spans="1:8" ht="15">
      <c r="A265" s="589"/>
      <c r="B265" s="256" t="s">
        <v>490</v>
      </c>
      <c r="C265" s="254" t="s">
        <v>483</v>
      </c>
      <c r="D265" s="550"/>
      <c r="E265" s="76">
        <f t="shared" si="10"/>
        <v>0</v>
      </c>
      <c r="F265" s="76">
        <v>17</v>
      </c>
      <c r="G265" s="274" t="s">
        <v>503</v>
      </c>
      <c r="H265" s="265"/>
    </row>
    <row r="266" spans="1:8" ht="15">
      <c r="A266" s="589"/>
      <c r="B266" s="256" t="s">
        <v>491</v>
      </c>
      <c r="C266" s="254" t="s">
        <v>483</v>
      </c>
      <c r="D266" s="550"/>
      <c r="E266" s="76">
        <f t="shared" si="10"/>
        <v>0</v>
      </c>
      <c r="F266" s="76">
        <v>936</v>
      </c>
      <c r="G266" s="274" t="s">
        <v>504</v>
      </c>
      <c r="H266" s="265"/>
    </row>
    <row r="267" spans="1:8" ht="15">
      <c r="A267" s="589"/>
      <c r="B267" s="256" t="s">
        <v>492</v>
      </c>
      <c r="C267" s="254">
        <v>500</v>
      </c>
      <c r="D267" s="550"/>
      <c r="E267" s="76">
        <f t="shared" si="10"/>
        <v>0</v>
      </c>
      <c r="F267" s="76">
        <v>14</v>
      </c>
      <c r="G267" s="274" t="s">
        <v>501</v>
      </c>
      <c r="H267" s="265">
        <f>(F267/$C267)*100</f>
        <v>2.8000000000000003</v>
      </c>
    </row>
    <row r="268" spans="1:8" ht="15">
      <c r="A268" s="589"/>
      <c r="B268" s="256" t="s">
        <v>451</v>
      </c>
      <c r="C268" s="254">
        <v>20</v>
      </c>
      <c r="D268" s="550"/>
      <c r="E268" s="76">
        <f t="shared" si="10"/>
        <v>0</v>
      </c>
      <c r="F268" s="76">
        <v>2</v>
      </c>
      <c r="G268" s="274" t="s">
        <v>501</v>
      </c>
      <c r="H268" s="265">
        <f>(F268/$C268)*100</f>
        <v>10</v>
      </c>
    </row>
    <row r="269" spans="1:8" ht="15">
      <c r="A269" s="589"/>
      <c r="B269" s="256" t="s">
        <v>452</v>
      </c>
      <c r="C269" s="254">
        <v>4000</v>
      </c>
      <c r="D269" s="550"/>
      <c r="E269" s="76" t="e">
        <f t="shared" si="10"/>
        <v>#VALUE!</v>
      </c>
      <c r="F269" s="76" t="s">
        <v>505</v>
      </c>
      <c r="G269" s="274" t="s">
        <v>501</v>
      </c>
      <c r="H269" s="265"/>
    </row>
    <row r="270" spans="1:8" ht="15">
      <c r="A270" s="589"/>
      <c r="B270" s="256" t="s">
        <v>453</v>
      </c>
      <c r="C270" s="254">
        <v>400</v>
      </c>
      <c r="D270" s="550"/>
      <c r="E270" s="76">
        <f t="shared" si="10"/>
        <v>0</v>
      </c>
      <c r="F270" s="76">
        <v>12</v>
      </c>
      <c r="G270" s="274" t="s">
        <v>501</v>
      </c>
      <c r="H270" s="265"/>
    </row>
    <row r="271" spans="1:8" ht="15">
      <c r="A271" s="589"/>
      <c r="B271" s="256" t="s">
        <v>455</v>
      </c>
      <c r="C271" s="254">
        <v>5</v>
      </c>
      <c r="D271" s="550"/>
      <c r="E271" s="76" t="e">
        <f t="shared" si="10"/>
        <v>#VALUE!</v>
      </c>
      <c r="F271" s="76" t="s">
        <v>473</v>
      </c>
      <c r="G271" s="274" t="s">
        <v>501</v>
      </c>
      <c r="H271" s="265"/>
    </row>
    <row r="272" spans="1:8" ht="15">
      <c r="A272" s="589"/>
      <c r="B272" s="257" t="s">
        <v>415</v>
      </c>
      <c r="C272" s="254">
        <v>300</v>
      </c>
      <c r="D272" s="550"/>
      <c r="E272" s="76" t="e">
        <f t="shared" si="10"/>
        <v>#VALUE!</v>
      </c>
      <c r="F272" s="76" t="s">
        <v>506</v>
      </c>
      <c r="G272" s="274" t="s">
        <v>501</v>
      </c>
      <c r="H272" s="265"/>
    </row>
    <row r="273" spans="1:8" ht="15">
      <c r="A273" s="589"/>
      <c r="B273" s="257" t="s">
        <v>458</v>
      </c>
      <c r="C273" s="254">
        <v>30</v>
      </c>
      <c r="D273" s="550"/>
      <c r="E273" s="76">
        <f t="shared" si="10"/>
        <v>0</v>
      </c>
      <c r="F273" s="76">
        <v>6</v>
      </c>
      <c r="G273" s="274" t="s">
        <v>501</v>
      </c>
      <c r="H273" s="265">
        <f>(F273/$C273)*100</f>
        <v>20</v>
      </c>
    </row>
    <row r="274" spans="1:8" ht="15">
      <c r="A274" s="589"/>
      <c r="B274" s="258" t="s">
        <v>493</v>
      </c>
      <c r="C274" s="254">
        <v>1000</v>
      </c>
      <c r="D274" s="550"/>
      <c r="E274" s="76">
        <f t="shared" si="10"/>
        <v>0</v>
      </c>
      <c r="F274" s="76">
        <v>97</v>
      </c>
      <c r="G274" s="274" t="s">
        <v>501</v>
      </c>
      <c r="H274" s="265"/>
    </row>
    <row r="275" spans="1:8" ht="15">
      <c r="A275" s="589"/>
      <c r="B275" s="259" t="s">
        <v>494</v>
      </c>
      <c r="C275" s="254" t="s">
        <v>483</v>
      </c>
      <c r="D275" s="550"/>
      <c r="E275" s="76" t="e">
        <f t="shared" si="10"/>
        <v>#VALUE!</v>
      </c>
      <c r="F275" s="76" t="s">
        <v>479</v>
      </c>
      <c r="G275" s="274" t="s">
        <v>501</v>
      </c>
      <c r="H275" s="265"/>
    </row>
    <row r="276" spans="1:8" ht="15">
      <c r="A276" s="589"/>
      <c r="B276" s="259" t="s">
        <v>461</v>
      </c>
      <c r="C276" s="254">
        <v>200</v>
      </c>
      <c r="D276" s="550"/>
      <c r="E276" s="76" t="e">
        <f t="shared" si="10"/>
        <v>#VALUE!</v>
      </c>
      <c r="F276" s="76" t="s">
        <v>479</v>
      </c>
      <c r="G276" s="274" t="s">
        <v>501</v>
      </c>
      <c r="H276" s="265"/>
    </row>
    <row r="277" spans="1:8" ht="15">
      <c r="A277" s="589"/>
      <c r="B277" s="259" t="s">
        <v>495</v>
      </c>
      <c r="C277" s="254" t="s">
        <v>483</v>
      </c>
      <c r="D277" s="550"/>
      <c r="E277" s="76" t="e">
        <f t="shared" si="10"/>
        <v>#VALUE!</v>
      </c>
      <c r="F277" s="76" t="s">
        <v>479</v>
      </c>
      <c r="G277" s="274" t="s">
        <v>501</v>
      </c>
      <c r="H277" s="265"/>
    </row>
    <row r="278" spans="1:8" ht="15.75" thickBot="1">
      <c r="A278" s="590"/>
      <c r="B278" s="273" t="s">
        <v>465</v>
      </c>
      <c r="C278" s="271">
        <v>1000</v>
      </c>
      <c r="D278" s="551"/>
      <c r="E278" s="268">
        <f t="shared" si="10"/>
        <v>0</v>
      </c>
      <c r="F278" s="268">
        <v>100</v>
      </c>
      <c r="G278" s="276" t="s">
        <v>497</v>
      </c>
      <c r="H278" s="266">
        <f>(F278/$C278)*100</f>
        <v>10</v>
      </c>
    </row>
    <row r="281" ht="15.75" thickBot="1"/>
    <row r="282" spans="2:8" ht="12.75" customHeight="1" thickBot="1">
      <c r="B282" s="42"/>
      <c r="C282" s="42"/>
      <c r="D282" s="582" t="s">
        <v>885</v>
      </c>
      <c r="E282" s="583"/>
      <c r="F282" s="583"/>
      <c r="G282" s="583"/>
      <c r="H282" s="584"/>
    </row>
    <row r="283" spans="1:8" ht="75">
      <c r="A283" s="194" t="s">
        <v>140</v>
      </c>
      <c r="B283" s="195" t="s">
        <v>141</v>
      </c>
      <c r="C283" s="163" t="s">
        <v>657</v>
      </c>
      <c r="D283" s="194" t="s">
        <v>142</v>
      </c>
      <c r="E283" s="195" t="s">
        <v>143</v>
      </c>
      <c r="F283" s="195" t="s">
        <v>499</v>
      </c>
      <c r="G283" s="163" t="s">
        <v>156</v>
      </c>
      <c r="H283" s="196" t="s">
        <v>134</v>
      </c>
    </row>
    <row r="284" spans="1:8" ht="15" customHeight="1">
      <c r="A284" s="588" t="s">
        <v>487</v>
      </c>
      <c r="B284" s="255" t="s">
        <v>436</v>
      </c>
      <c r="C284" s="254" t="s">
        <v>480</v>
      </c>
      <c r="D284" s="549"/>
      <c r="E284" s="76">
        <f>($D$284*F284/1000)</f>
        <v>0</v>
      </c>
      <c r="F284" s="76">
        <v>7.1</v>
      </c>
      <c r="G284" s="274" t="s">
        <v>483</v>
      </c>
      <c r="H284" s="265"/>
    </row>
    <row r="285" spans="1:8" ht="30">
      <c r="A285" s="589"/>
      <c r="B285" s="255" t="s">
        <v>488</v>
      </c>
      <c r="C285" s="254" t="s">
        <v>483</v>
      </c>
      <c r="D285" s="550"/>
      <c r="E285" s="76">
        <f aca="true" t="shared" si="11" ref="E285:E300">($D$284*F285/1000)</f>
        <v>0</v>
      </c>
      <c r="F285" s="76">
        <v>2.5</v>
      </c>
      <c r="G285" s="274" t="s">
        <v>497</v>
      </c>
      <c r="H285" s="265"/>
    </row>
    <row r="286" spans="1:8" ht="30">
      <c r="A286" s="589"/>
      <c r="B286" s="256" t="s">
        <v>489</v>
      </c>
      <c r="C286" s="254" t="s">
        <v>483</v>
      </c>
      <c r="D286" s="550"/>
      <c r="E286" s="76">
        <f t="shared" si="11"/>
        <v>0</v>
      </c>
      <c r="F286" s="76">
        <v>-34.2</v>
      </c>
      <c r="G286" s="277" t="s">
        <v>502</v>
      </c>
      <c r="H286" s="265"/>
    </row>
    <row r="287" spans="1:8" ht="15">
      <c r="A287" s="589"/>
      <c r="B287" s="256" t="s">
        <v>490</v>
      </c>
      <c r="C287" s="254" t="s">
        <v>483</v>
      </c>
      <c r="D287" s="550"/>
      <c r="E287" s="76">
        <f t="shared" si="11"/>
        <v>0</v>
      </c>
      <c r="F287" s="76">
        <v>16.7</v>
      </c>
      <c r="G287" s="274" t="s">
        <v>503</v>
      </c>
      <c r="H287" s="265"/>
    </row>
    <row r="288" spans="1:8" ht="15">
      <c r="A288" s="589"/>
      <c r="B288" s="256" t="s">
        <v>491</v>
      </c>
      <c r="C288" s="254" t="s">
        <v>483</v>
      </c>
      <c r="D288" s="550"/>
      <c r="E288" s="76">
        <f t="shared" si="11"/>
        <v>0</v>
      </c>
      <c r="F288" s="76">
        <v>1010</v>
      </c>
      <c r="G288" s="274" t="s">
        <v>504</v>
      </c>
      <c r="H288" s="265"/>
    </row>
    <row r="289" spans="1:8" ht="15">
      <c r="A289" s="589"/>
      <c r="B289" s="256" t="s">
        <v>492</v>
      </c>
      <c r="C289" s="254">
        <v>500</v>
      </c>
      <c r="D289" s="550"/>
      <c r="E289" s="76">
        <f t="shared" si="11"/>
        <v>0</v>
      </c>
      <c r="F289" s="76">
        <v>13</v>
      </c>
      <c r="G289" s="274" t="s">
        <v>501</v>
      </c>
      <c r="H289" s="265">
        <f>(F289/$C289)*100</f>
        <v>2.6</v>
      </c>
    </row>
    <row r="290" spans="1:8" ht="15">
      <c r="A290" s="589"/>
      <c r="B290" s="256" t="s">
        <v>451</v>
      </c>
      <c r="C290" s="254">
        <v>20</v>
      </c>
      <c r="D290" s="550"/>
      <c r="E290" s="76">
        <f t="shared" si="11"/>
        <v>0</v>
      </c>
      <c r="F290" s="76">
        <v>3</v>
      </c>
      <c r="G290" s="274" t="s">
        <v>501</v>
      </c>
      <c r="H290" s="265">
        <f>(F290/$C290)*100</f>
        <v>15</v>
      </c>
    </row>
    <row r="291" spans="1:8" ht="15">
      <c r="A291" s="589"/>
      <c r="B291" s="256" t="s">
        <v>452</v>
      </c>
      <c r="C291" s="254">
        <v>4000</v>
      </c>
      <c r="D291" s="550"/>
      <c r="E291" s="76" t="e">
        <f t="shared" si="11"/>
        <v>#VALUE!</v>
      </c>
      <c r="F291" s="76" t="s">
        <v>505</v>
      </c>
      <c r="G291" s="274" t="s">
        <v>501</v>
      </c>
      <c r="H291" s="265"/>
    </row>
    <row r="292" spans="1:8" ht="15">
      <c r="A292" s="589"/>
      <c r="B292" s="256" t="s">
        <v>453</v>
      </c>
      <c r="C292" s="254">
        <v>400</v>
      </c>
      <c r="D292" s="550"/>
      <c r="E292" s="76">
        <f t="shared" si="11"/>
        <v>0</v>
      </c>
      <c r="F292" s="76">
        <v>15</v>
      </c>
      <c r="G292" s="274" t="s">
        <v>501</v>
      </c>
      <c r="H292" s="265"/>
    </row>
    <row r="293" spans="1:8" ht="15">
      <c r="A293" s="589"/>
      <c r="B293" s="256" t="s">
        <v>455</v>
      </c>
      <c r="C293" s="254">
        <v>5</v>
      </c>
      <c r="D293" s="550"/>
      <c r="E293" s="76" t="e">
        <f t="shared" si="11"/>
        <v>#VALUE!</v>
      </c>
      <c r="F293" s="76" t="s">
        <v>473</v>
      </c>
      <c r="G293" s="274" t="s">
        <v>501</v>
      </c>
      <c r="H293" s="265"/>
    </row>
    <row r="294" spans="1:8" ht="15">
      <c r="A294" s="589"/>
      <c r="B294" s="257" t="s">
        <v>415</v>
      </c>
      <c r="C294" s="254">
        <v>300</v>
      </c>
      <c r="D294" s="550"/>
      <c r="E294" s="76" t="e">
        <f t="shared" si="11"/>
        <v>#VALUE!</v>
      </c>
      <c r="F294" s="76" t="s">
        <v>506</v>
      </c>
      <c r="G294" s="274" t="s">
        <v>501</v>
      </c>
      <c r="H294" s="265"/>
    </row>
    <row r="295" spans="1:8" ht="15">
      <c r="A295" s="589"/>
      <c r="B295" s="257" t="s">
        <v>458</v>
      </c>
      <c r="C295" s="254">
        <v>30</v>
      </c>
      <c r="D295" s="550"/>
      <c r="E295" s="76">
        <f t="shared" si="11"/>
        <v>0</v>
      </c>
      <c r="F295" s="76">
        <v>7</v>
      </c>
      <c r="G295" s="274" t="s">
        <v>501</v>
      </c>
      <c r="H295" s="265"/>
    </row>
    <row r="296" spans="1:8" ht="15">
      <c r="A296" s="589"/>
      <c r="B296" s="258" t="s">
        <v>493</v>
      </c>
      <c r="C296" s="254">
        <v>1000</v>
      </c>
      <c r="D296" s="550"/>
      <c r="E296" s="76" t="e">
        <f t="shared" si="11"/>
        <v>#VALUE!</v>
      </c>
      <c r="F296" s="76" t="s">
        <v>507</v>
      </c>
      <c r="G296" s="274" t="s">
        <v>501</v>
      </c>
      <c r="H296" s="265"/>
    </row>
    <row r="297" spans="1:8" ht="15">
      <c r="A297" s="589"/>
      <c r="B297" s="259" t="s">
        <v>494</v>
      </c>
      <c r="C297" s="254" t="s">
        <v>483</v>
      </c>
      <c r="D297" s="550"/>
      <c r="E297" s="76" t="e">
        <f t="shared" si="11"/>
        <v>#VALUE!</v>
      </c>
      <c r="F297" s="76" t="s">
        <v>479</v>
      </c>
      <c r="G297" s="274" t="s">
        <v>501</v>
      </c>
      <c r="H297" s="265"/>
    </row>
    <row r="298" spans="1:8" ht="15">
      <c r="A298" s="589"/>
      <c r="B298" s="259" t="s">
        <v>461</v>
      </c>
      <c r="C298" s="254">
        <v>200</v>
      </c>
      <c r="D298" s="550"/>
      <c r="E298" s="76" t="e">
        <f t="shared" si="11"/>
        <v>#VALUE!</v>
      </c>
      <c r="F298" s="76" t="s">
        <v>479</v>
      </c>
      <c r="G298" s="274" t="s">
        <v>501</v>
      </c>
      <c r="H298" s="265"/>
    </row>
    <row r="299" spans="1:8" ht="15">
      <c r="A299" s="589"/>
      <c r="B299" s="259" t="s">
        <v>495</v>
      </c>
      <c r="C299" s="254" t="s">
        <v>483</v>
      </c>
      <c r="D299" s="550"/>
      <c r="E299" s="76" t="e">
        <f t="shared" si="11"/>
        <v>#VALUE!</v>
      </c>
      <c r="F299" s="76" t="s">
        <v>479</v>
      </c>
      <c r="G299" s="274" t="s">
        <v>501</v>
      </c>
      <c r="H299" s="265"/>
    </row>
    <row r="300" spans="1:8" ht="15.75" thickBot="1">
      <c r="A300" s="590"/>
      <c r="B300" s="273" t="s">
        <v>465</v>
      </c>
      <c r="C300" s="271">
        <v>1000</v>
      </c>
      <c r="D300" s="551"/>
      <c r="E300" s="268">
        <f t="shared" si="11"/>
        <v>0</v>
      </c>
      <c r="F300" s="268">
        <v>179</v>
      </c>
      <c r="G300" s="276" t="s">
        <v>497</v>
      </c>
      <c r="H300" s="266">
        <f>(F300/$C300)*100</f>
        <v>17.9</v>
      </c>
    </row>
    <row r="303" ht="15.75" thickBot="1"/>
    <row r="304" spans="2:8" ht="12.75" customHeight="1" thickBot="1">
      <c r="B304" s="42"/>
      <c r="C304" s="42"/>
      <c r="D304" s="582" t="s">
        <v>886</v>
      </c>
      <c r="E304" s="583"/>
      <c r="F304" s="583"/>
      <c r="G304" s="583"/>
      <c r="H304" s="584"/>
    </row>
    <row r="305" spans="1:8" ht="75">
      <c r="A305" s="194" t="s">
        <v>140</v>
      </c>
      <c r="B305" s="195" t="s">
        <v>141</v>
      </c>
      <c r="C305" s="163" t="s">
        <v>657</v>
      </c>
      <c r="D305" s="194" t="s">
        <v>142</v>
      </c>
      <c r="E305" s="195" t="s">
        <v>143</v>
      </c>
      <c r="F305" s="195" t="s">
        <v>499</v>
      </c>
      <c r="G305" s="163" t="s">
        <v>156</v>
      </c>
      <c r="H305" s="196" t="s">
        <v>134</v>
      </c>
    </row>
    <row r="306" spans="1:8" ht="15" customHeight="1">
      <c r="A306" s="588" t="s">
        <v>487</v>
      </c>
      <c r="B306" s="255" t="s">
        <v>436</v>
      </c>
      <c r="C306" s="254" t="s">
        <v>480</v>
      </c>
      <c r="D306" s="549"/>
      <c r="E306" s="76">
        <f>($D$306*F306/1000)</f>
        <v>0</v>
      </c>
      <c r="F306" s="76">
        <v>7</v>
      </c>
      <c r="G306" s="274" t="s">
        <v>483</v>
      </c>
      <c r="H306" s="402"/>
    </row>
    <row r="307" spans="1:8" ht="30">
      <c r="A307" s="589"/>
      <c r="B307" s="255" t="s">
        <v>488</v>
      </c>
      <c r="C307" s="254" t="s">
        <v>483</v>
      </c>
      <c r="D307" s="550"/>
      <c r="E307" s="76">
        <f aca="true" t="shared" si="12" ref="E307:E322">($D$306*F307/1000)</f>
        <v>0</v>
      </c>
      <c r="F307" s="76">
        <v>3.7</v>
      </c>
      <c r="G307" s="274" t="s">
        <v>497</v>
      </c>
      <c r="H307" s="402"/>
    </row>
    <row r="308" spans="1:8" ht="30">
      <c r="A308" s="589"/>
      <c r="B308" s="256" t="s">
        <v>489</v>
      </c>
      <c r="C308" s="254" t="s">
        <v>483</v>
      </c>
      <c r="D308" s="550"/>
      <c r="E308" s="76">
        <f t="shared" si="12"/>
        <v>0</v>
      </c>
      <c r="F308" s="76">
        <v>-35.3</v>
      </c>
      <c r="G308" s="277" t="s">
        <v>502</v>
      </c>
      <c r="H308" s="402"/>
    </row>
    <row r="309" spans="1:8" ht="15">
      <c r="A309" s="589"/>
      <c r="B309" s="256" t="s">
        <v>490</v>
      </c>
      <c r="C309" s="254" t="s">
        <v>483</v>
      </c>
      <c r="D309" s="550"/>
      <c r="E309" s="76">
        <f t="shared" si="12"/>
        <v>0</v>
      </c>
      <c r="F309" s="76">
        <v>18</v>
      </c>
      <c r="G309" s="274" t="s">
        <v>503</v>
      </c>
      <c r="H309" s="402"/>
    </row>
    <row r="310" spans="1:8" ht="15">
      <c r="A310" s="589"/>
      <c r="B310" s="256" t="s">
        <v>491</v>
      </c>
      <c r="C310" s="254" t="s">
        <v>483</v>
      </c>
      <c r="D310" s="550"/>
      <c r="E310" s="76">
        <f t="shared" si="12"/>
        <v>0</v>
      </c>
      <c r="F310" s="76">
        <v>1720</v>
      </c>
      <c r="G310" s="274" t="s">
        <v>504</v>
      </c>
      <c r="H310" s="402"/>
    </row>
    <row r="311" spans="1:8" ht="15">
      <c r="A311" s="589"/>
      <c r="B311" s="256" t="s">
        <v>492</v>
      </c>
      <c r="C311" s="254">
        <v>500</v>
      </c>
      <c r="D311" s="550"/>
      <c r="E311" s="76">
        <f t="shared" si="12"/>
        <v>0</v>
      </c>
      <c r="F311" s="76">
        <v>20</v>
      </c>
      <c r="G311" s="274" t="s">
        <v>501</v>
      </c>
      <c r="H311" s="402">
        <f>(F311/$C311)*100</f>
        <v>4</v>
      </c>
    </row>
    <row r="312" spans="1:8" ht="15">
      <c r="A312" s="589"/>
      <c r="B312" s="256" t="s">
        <v>451</v>
      </c>
      <c r="C312" s="254">
        <v>20</v>
      </c>
      <c r="D312" s="550"/>
      <c r="E312" s="76" t="e">
        <f t="shared" si="12"/>
        <v>#VALUE!</v>
      </c>
      <c r="F312" s="76" t="s">
        <v>479</v>
      </c>
      <c r="G312" s="274" t="s">
        <v>501</v>
      </c>
      <c r="H312" s="402"/>
    </row>
    <row r="313" spans="1:8" ht="15">
      <c r="A313" s="589"/>
      <c r="B313" s="256" t="s">
        <v>452</v>
      </c>
      <c r="C313" s="254">
        <v>4000</v>
      </c>
      <c r="D313" s="550"/>
      <c r="E313" s="76" t="e">
        <f t="shared" si="12"/>
        <v>#VALUE!</v>
      </c>
      <c r="F313" s="76" t="s">
        <v>505</v>
      </c>
      <c r="G313" s="274" t="s">
        <v>501</v>
      </c>
      <c r="H313" s="402"/>
    </row>
    <row r="314" spans="1:8" ht="15">
      <c r="A314" s="589"/>
      <c r="B314" s="256" t="s">
        <v>453</v>
      </c>
      <c r="C314" s="254">
        <v>400</v>
      </c>
      <c r="D314" s="550"/>
      <c r="E314" s="76">
        <f t="shared" si="12"/>
        <v>0</v>
      </c>
      <c r="F314" s="76">
        <v>10</v>
      </c>
      <c r="G314" s="274" t="s">
        <v>501</v>
      </c>
      <c r="H314" s="402"/>
    </row>
    <row r="315" spans="1:8" ht="15">
      <c r="A315" s="589"/>
      <c r="B315" s="256" t="s">
        <v>455</v>
      </c>
      <c r="C315" s="254">
        <v>5</v>
      </c>
      <c r="D315" s="550"/>
      <c r="E315" s="76" t="e">
        <f t="shared" si="12"/>
        <v>#VALUE!</v>
      </c>
      <c r="F315" s="76" t="s">
        <v>473</v>
      </c>
      <c r="G315" s="274" t="s">
        <v>501</v>
      </c>
      <c r="H315" s="402"/>
    </row>
    <row r="316" spans="1:8" ht="15">
      <c r="A316" s="589"/>
      <c r="B316" s="257" t="s">
        <v>415</v>
      </c>
      <c r="C316" s="254">
        <v>300</v>
      </c>
      <c r="D316" s="550"/>
      <c r="E316" s="76" t="e">
        <f t="shared" si="12"/>
        <v>#VALUE!</v>
      </c>
      <c r="F316" s="76" t="s">
        <v>506</v>
      </c>
      <c r="G316" s="274" t="s">
        <v>501</v>
      </c>
      <c r="H316" s="402"/>
    </row>
    <row r="317" spans="1:8" ht="15">
      <c r="A317" s="589"/>
      <c r="B317" s="257" t="s">
        <v>458</v>
      </c>
      <c r="C317" s="254">
        <v>30</v>
      </c>
      <c r="D317" s="550"/>
      <c r="E317" s="76">
        <f t="shared" si="12"/>
        <v>0</v>
      </c>
      <c r="F317" s="76">
        <v>5</v>
      </c>
      <c r="G317" s="274" t="s">
        <v>501</v>
      </c>
      <c r="H317" s="402">
        <f>(F317/$C317)*100</f>
        <v>16.666666666666664</v>
      </c>
    </row>
    <row r="318" spans="1:8" ht="15">
      <c r="A318" s="589"/>
      <c r="B318" s="258" t="s">
        <v>493</v>
      </c>
      <c r="C318" s="254">
        <v>1000</v>
      </c>
      <c r="D318" s="550"/>
      <c r="E318" s="76" t="e">
        <f t="shared" si="12"/>
        <v>#VALUE!</v>
      </c>
      <c r="F318" s="76" t="s">
        <v>507</v>
      </c>
      <c r="G318" s="274" t="s">
        <v>501</v>
      </c>
      <c r="H318" s="402"/>
    </row>
    <row r="319" spans="1:8" ht="15">
      <c r="A319" s="589"/>
      <c r="B319" s="259" t="s">
        <v>494</v>
      </c>
      <c r="C319" s="254" t="s">
        <v>483</v>
      </c>
      <c r="D319" s="550"/>
      <c r="E319" s="76" t="e">
        <f t="shared" si="12"/>
        <v>#VALUE!</v>
      </c>
      <c r="F319" s="76" t="s">
        <v>479</v>
      </c>
      <c r="G319" s="274" t="s">
        <v>501</v>
      </c>
      <c r="H319" s="402"/>
    </row>
    <row r="320" spans="1:8" ht="15">
      <c r="A320" s="589"/>
      <c r="B320" s="259" t="s">
        <v>461</v>
      </c>
      <c r="C320" s="254">
        <v>200</v>
      </c>
      <c r="D320" s="550"/>
      <c r="E320" s="76" t="e">
        <f t="shared" si="12"/>
        <v>#VALUE!</v>
      </c>
      <c r="F320" s="76" t="s">
        <v>479</v>
      </c>
      <c r="G320" s="274" t="s">
        <v>501</v>
      </c>
      <c r="H320" s="402"/>
    </row>
    <row r="321" spans="1:8" ht="15">
      <c r="A321" s="589"/>
      <c r="B321" s="259" t="s">
        <v>495</v>
      </c>
      <c r="C321" s="254" t="s">
        <v>483</v>
      </c>
      <c r="D321" s="550"/>
      <c r="E321" s="76" t="e">
        <f t="shared" si="12"/>
        <v>#VALUE!</v>
      </c>
      <c r="F321" s="76" t="s">
        <v>479</v>
      </c>
      <c r="G321" s="274" t="s">
        <v>501</v>
      </c>
      <c r="H321" s="402"/>
    </row>
    <row r="322" spans="1:8" ht="15.75" thickBot="1">
      <c r="A322" s="590"/>
      <c r="B322" s="273" t="s">
        <v>465</v>
      </c>
      <c r="C322" s="271">
        <v>1000</v>
      </c>
      <c r="D322" s="551"/>
      <c r="E322" s="268">
        <f t="shared" si="12"/>
        <v>0</v>
      </c>
      <c r="F322" s="268">
        <v>167</v>
      </c>
      <c r="G322" s="276" t="s">
        <v>497</v>
      </c>
      <c r="H322" s="403">
        <f>(F322/$C322)*100</f>
        <v>16.7</v>
      </c>
    </row>
    <row r="325" ht="15.75" thickBot="1"/>
    <row r="326" spans="2:8" ht="12.75" customHeight="1" thickBot="1">
      <c r="B326" s="42"/>
      <c r="C326" s="42"/>
      <c r="D326" s="582" t="s">
        <v>887</v>
      </c>
      <c r="E326" s="583"/>
      <c r="F326" s="583"/>
      <c r="G326" s="583"/>
      <c r="H326" s="584"/>
    </row>
    <row r="327" spans="1:8" ht="75">
      <c r="A327" s="194" t="s">
        <v>140</v>
      </c>
      <c r="B327" s="195" t="s">
        <v>141</v>
      </c>
      <c r="C327" s="163" t="s">
        <v>657</v>
      </c>
      <c r="D327" s="194" t="s">
        <v>142</v>
      </c>
      <c r="E327" s="195" t="s">
        <v>143</v>
      </c>
      <c r="F327" s="195" t="s">
        <v>499</v>
      </c>
      <c r="G327" s="163" t="s">
        <v>156</v>
      </c>
      <c r="H327" s="196" t="s">
        <v>134</v>
      </c>
    </row>
    <row r="328" spans="1:8" ht="15" customHeight="1">
      <c r="A328" s="588" t="s">
        <v>487</v>
      </c>
      <c r="B328" s="255" t="s">
        <v>436</v>
      </c>
      <c r="C328" s="254" t="s">
        <v>480</v>
      </c>
      <c r="D328" s="549"/>
      <c r="E328" s="76">
        <f>($D$328*F328/1000)</f>
        <v>0</v>
      </c>
      <c r="F328" s="76">
        <v>7.2</v>
      </c>
      <c r="G328" s="274" t="s">
        <v>483</v>
      </c>
      <c r="H328" s="402"/>
    </row>
    <row r="329" spans="1:8" ht="30">
      <c r="A329" s="589"/>
      <c r="B329" s="255" t="s">
        <v>488</v>
      </c>
      <c r="C329" s="254" t="s">
        <v>483</v>
      </c>
      <c r="D329" s="550"/>
      <c r="E329" s="76">
        <f aca="true" t="shared" si="13" ref="E329:E344">($D$328*F329/1000)</f>
        <v>0</v>
      </c>
      <c r="F329" s="76">
        <v>3.9</v>
      </c>
      <c r="G329" s="274" t="s">
        <v>497</v>
      </c>
      <c r="H329" s="402"/>
    </row>
    <row r="330" spans="1:8" ht="30">
      <c r="A330" s="589"/>
      <c r="B330" s="256" t="s">
        <v>489</v>
      </c>
      <c r="C330" s="254" t="s">
        <v>483</v>
      </c>
      <c r="D330" s="550"/>
      <c r="E330" s="76">
        <f t="shared" si="13"/>
        <v>0</v>
      </c>
      <c r="F330" s="76">
        <v>-31.3</v>
      </c>
      <c r="G330" s="277" t="s">
        <v>502</v>
      </c>
      <c r="H330" s="402"/>
    </row>
    <row r="331" spans="1:8" ht="15">
      <c r="A331" s="589"/>
      <c r="B331" s="256" t="s">
        <v>490</v>
      </c>
      <c r="C331" s="254" t="s">
        <v>483</v>
      </c>
      <c r="D331" s="550"/>
      <c r="E331" s="76">
        <f t="shared" si="13"/>
        <v>0</v>
      </c>
      <c r="F331" s="76">
        <v>17</v>
      </c>
      <c r="G331" s="274" t="s">
        <v>503</v>
      </c>
      <c r="H331" s="402"/>
    </row>
    <row r="332" spans="1:8" ht="15">
      <c r="A332" s="589"/>
      <c r="B332" s="256" t="s">
        <v>491</v>
      </c>
      <c r="C332" s="254" t="s">
        <v>483</v>
      </c>
      <c r="D332" s="550"/>
      <c r="E332" s="76">
        <f t="shared" si="13"/>
        <v>0</v>
      </c>
      <c r="F332" s="76">
        <v>1693</v>
      </c>
      <c r="G332" s="274" t="s">
        <v>504</v>
      </c>
      <c r="H332" s="402"/>
    </row>
    <row r="333" spans="1:8" ht="15">
      <c r="A333" s="589"/>
      <c r="B333" s="256" t="s">
        <v>492</v>
      </c>
      <c r="C333" s="254">
        <v>500</v>
      </c>
      <c r="D333" s="550"/>
      <c r="E333" s="76">
        <f t="shared" si="13"/>
        <v>0</v>
      </c>
      <c r="F333" s="76">
        <v>21</v>
      </c>
      <c r="G333" s="274" t="s">
        <v>501</v>
      </c>
      <c r="H333" s="402">
        <f>(F333/$C333)*100</f>
        <v>4.2</v>
      </c>
    </row>
    <row r="334" spans="1:8" ht="15">
      <c r="A334" s="589"/>
      <c r="B334" s="256" t="s">
        <v>451</v>
      </c>
      <c r="C334" s="254">
        <v>20</v>
      </c>
      <c r="D334" s="550"/>
      <c r="E334" s="76">
        <f t="shared" si="13"/>
        <v>0</v>
      </c>
      <c r="F334" s="76">
        <v>1</v>
      </c>
      <c r="G334" s="274" t="s">
        <v>501</v>
      </c>
      <c r="H334" s="402"/>
    </row>
    <row r="335" spans="1:8" ht="15">
      <c r="A335" s="589"/>
      <c r="B335" s="256" t="s">
        <v>452</v>
      </c>
      <c r="C335" s="254">
        <v>4000</v>
      </c>
      <c r="D335" s="550"/>
      <c r="E335" s="76" t="e">
        <f t="shared" si="13"/>
        <v>#VALUE!</v>
      </c>
      <c r="F335" s="76" t="s">
        <v>505</v>
      </c>
      <c r="G335" s="274" t="s">
        <v>501</v>
      </c>
      <c r="H335" s="402"/>
    </row>
    <row r="336" spans="1:8" ht="15">
      <c r="A336" s="589"/>
      <c r="B336" s="256" t="s">
        <v>453</v>
      </c>
      <c r="C336" s="254">
        <v>400</v>
      </c>
      <c r="D336" s="550"/>
      <c r="E336" s="76">
        <f t="shared" si="13"/>
        <v>0</v>
      </c>
      <c r="F336" s="76">
        <v>10</v>
      </c>
      <c r="G336" s="274" t="s">
        <v>501</v>
      </c>
      <c r="H336" s="402"/>
    </row>
    <row r="337" spans="1:8" ht="15">
      <c r="A337" s="589"/>
      <c r="B337" s="256" t="s">
        <v>455</v>
      </c>
      <c r="C337" s="254">
        <v>5</v>
      </c>
      <c r="D337" s="550"/>
      <c r="E337" s="76" t="e">
        <f t="shared" si="13"/>
        <v>#VALUE!</v>
      </c>
      <c r="F337" s="76" t="s">
        <v>473</v>
      </c>
      <c r="G337" s="274" t="s">
        <v>501</v>
      </c>
      <c r="H337" s="402"/>
    </row>
    <row r="338" spans="1:8" ht="15">
      <c r="A338" s="589"/>
      <c r="B338" s="257" t="s">
        <v>415</v>
      </c>
      <c r="C338" s="254">
        <v>300</v>
      </c>
      <c r="D338" s="550"/>
      <c r="E338" s="76" t="e">
        <f t="shared" si="13"/>
        <v>#VALUE!</v>
      </c>
      <c r="F338" s="76" t="s">
        <v>506</v>
      </c>
      <c r="G338" s="274" t="s">
        <v>501</v>
      </c>
      <c r="H338" s="402"/>
    </row>
    <row r="339" spans="1:8" ht="15">
      <c r="A339" s="589"/>
      <c r="B339" s="257" t="s">
        <v>458</v>
      </c>
      <c r="C339" s="254">
        <v>30</v>
      </c>
      <c r="D339" s="550"/>
      <c r="E339" s="76" t="e">
        <f t="shared" si="13"/>
        <v>#VALUE!</v>
      </c>
      <c r="F339" s="76" t="s">
        <v>479</v>
      </c>
      <c r="G339" s="274" t="s">
        <v>501</v>
      </c>
      <c r="H339" s="402" t="e">
        <f>(F339/$C339)*100</f>
        <v>#VALUE!</v>
      </c>
    </row>
    <row r="340" spans="1:8" ht="15">
      <c r="A340" s="589"/>
      <c r="B340" s="258" t="s">
        <v>493</v>
      </c>
      <c r="C340" s="254">
        <v>1000</v>
      </c>
      <c r="D340" s="550"/>
      <c r="E340" s="76" t="e">
        <f t="shared" si="13"/>
        <v>#VALUE!</v>
      </c>
      <c r="F340" s="76" t="s">
        <v>507</v>
      </c>
      <c r="G340" s="274" t="s">
        <v>501</v>
      </c>
      <c r="H340" s="402"/>
    </row>
    <row r="341" spans="1:8" ht="15">
      <c r="A341" s="589"/>
      <c r="B341" s="259" t="s">
        <v>494</v>
      </c>
      <c r="C341" s="254" t="s">
        <v>483</v>
      </c>
      <c r="D341" s="550"/>
      <c r="E341" s="76" t="e">
        <f t="shared" si="13"/>
        <v>#VALUE!</v>
      </c>
      <c r="F341" s="76" t="s">
        <v>479</v>
      </c>
      <c r="G341" s="274" t="s">
        <v>501</v>
      </c>
      <c r="H341" s="402"/>
    </row>
    <row r="342" spans="1:8" ht="15">
      <c r="A342" s="589"/>
      <c r="B342" s="259" t="s">
        <v>461</v>
      </c>
      <c r="C342" s="254">
        <v>200</v>
      </c>
      <c r="D342" s="550"/>
      <c r="E342" s="76" t="e">
        <f t="shared" si="13"/>
        <v>#VALUE!</v>
      </c>
      <c r="F342" s="76" t="s">
        <v>479</v>
      </c>
      <c r="G342" s="274" t="s">
        <v>501</v>
      </c>
      <c r="H342" s="402"/>
    </row>
    <row r="343" spans="1:8" ht="15">
      <c r="A343" s="589"/>
      <c r="B343" s="259" t="s">
        <v>495</v>
      </c>
      <c r="C343" s="254" t="s">
        <v>483</v>
      </c>
      <c r="D343" s="550"/>
      <c r="E343" s="76" t="e">
        <f t="shared" si="13"/>
        <v>#VALUE!</v>
      </c>
      <c r="F343" s="76" t="s">
        <v>479</v>
      </c>
      <c r="G343" s="274" t="s">
        <v>501</v>
      </c>
      <c r="H343" s="402"/>
    </row>
    <row r="344" spans="1:8" ht="15.75" thickBot="1">
      <c r="A344" s="590"/>
      <c r="B344" s="273" t="s">
        <v>465</v>
      </c>
      <c r="C344" s="271">
        <v>1000</v>
      </c>
      <c r="D344" s="551"/>
      <c r="E344" s="268">
        <f t="shared" si="13"/>
        <v>0</v>
      </c>
      <c r="F344" s="268">
        <v>205</v>
      </c>
      <c r="G344" s="276" t="s">
        <v>497</v>
      </c>
      <c r="H344" s="403">
        <f>(F344/$C344)*100</f>
        <v>20.5</v>
      </c>
    </row>
    <row r="347" ht="15.75" thickBot="1"/>
    <row r="348" spans="2:8" ht="12.75" customHeight="1" thickBot="1">
      <c r="B348" s="42"/>
      <c r="C348" s="42"/>
      <c r="D348" s="582" t="s">
        <v>888</v>
      </c>
      <c r="E348" s="583"/>
      <c r="F348" s="583"/>
      <c r="G348" s="583"/>
      <c r="H348" s="584"/>
    </row>
    <row r="349" spans="1:8" ht="75">
      <c r="A349" s="194" t="s">
        <v>140</v>
      </c>
      <c r="B349" s="195" t="s">
        <v>141</v>
      </c>
      <c r="C349" s="163" t="s">
        <v>657</v>
      </c>
      <c r="D349" s="194" t="s">
        <v>142</v>
      </c>
      <c r="E349" s="195" t="s">
        <v>143</v>
      </c>
      <c r="F349" s="195" t="s">
        <v>499</v>
      </c>
      <c r="G349" s="163" t="s">
        <v>156</v>
      </c>
      <c r="H349" s="196" t="s">
        <v>134</v>
      </c>
    </row>
    <row r="350" spans="1:8" ht="15" customHeight="1">
      <c r="A350" s="588" t="s">
        <v>487</v>
      </c>
      <c r="B350" s="255" t="s">
        <v>436</v>
      </c>
      <c r="C350" s="254" t="s">
        <v>480</v>
      </c>
      <c r="D350" s="549"/>
      <c r="E350" s="76">
        <f>($D$350*F350/1000)</f>
        <v>0</v>
      </c>
      <c r="F350" s="76">
        <v>7.5</v>
      </c>
      <c r="G350" s="274" t="s">
        <v>483</v>
      </c>
      <c r="H350" s="402"/>
    </row>
    <row r="351" spans="1:8" ht="30">
      <c r="A351" s="589"/>
      <c r="B351" s="255" t="s">
        <v>488</v>
      </c>
      <c r="C351" s="254" t="s">
        <v>483</v>
      </c>
      <c r="D351" s="550"/>
      <c r="E351" s="76">
        <f aca="true" t="shared" si="14" ref="E351:E366">($D$350*F351/1000)</f>
        <v>0</v>
      </c>
      <c r="F351" s="76">
        <v>2.1</v>
      </c>
      <c r="G351" s="274" t="s">
        <v>497</v>
      </c>
      <c r="H351" s="402"/>
    </row>
    <row r="352" spans="1:8" ht="30">
      <c r="A352" s="589"/>
      <c r="B352" s="256" t="s">
        <v>489</v>
      </c>
      <c r="C352" s="254" t="s">
        <v>483</v>
      </c>
      <c r="D352" s="550"/>
      <c r="E352" s="76">
        <f t="shared" si="14"/>
        <v>0</v>
      </c>
      <c r="F352" s="76">
        <v>-35.9</v>
      </c>
      <c r="G352" s="277" t="s">
        <v>502</v>
      </c>
      <c r="H352" s="402"/>
    </row>
    <row r="353" spans="1:8" ht="15">
      <c r="A353" s="589"/>
      <c r="B353" s="256" t="s">
        <v>490</v>
      </c>
      <c r="C353" s="254" t="s">
        <v>483</v>
      </c>
      <c r="D353" s="550"/>
      <c r="E353" s="76">
        <f t="shared" si="14"/>
        <v>0</v>
      </c>
      <c r="F353" s="76">
        <v>18</v>
      </c>
      <c r="G353" s="274" t="s">
        <v>503</v>
      </c>
      <c r="H353" s="402"/>
    </row>
    <row r="354" spans="1:8" ht="15">
      <c r="A354" s="589"/>
      <c r="B354" s="256" t="s">
        <v>491</v>
      </c>
      <c r="C354" s="254" t="s">
        <v>483</v>
      </c>
      <c r="D354" s="550"/>
      <c r="E354" s="76">
        <f t="shared" si="14"/>
        <v>0</v>
      </c>
      <c r="F354" s="76">
        <v>916</v>
      </c>
      <c r="G354" s="274" t="s">
        <v>504</v>
      </c>
      <c r="H354" s="402"/>
    </row>
    <row r="355" spans="1:8" ht="15">
      <c r="A355" s="589"/>
      <c r="B355" s="256" t="s">
        <v>492</v>
      </c>
      <c r="C355" s="254">
        <v>500</v>
      </c>
      <c r="D355" s="550"/>
      <c r="E355" s="76">
        <f t="shared" si="14"/>
        <v>0</v>
      </c>
      <c r="F355" s="76">
        <v>17</v>
      </c>
      <c r="G355" s="274" t="s">
        <v>501</v>
      </c>
      <c r="H355" s="402"/>
    </row>
    <row r="356" spans="1:8" ht="15">
      <c r="A356" s="589"/>
      <c r="B356" s="256" t="s">
        <v>451</v>
      </c>
      <c r="C356" s="254">
        <v>20</v>
      </c>
      <c r="D356" s="550"/>
      <c r="E356" s="76" t="e">
        <f t="shared" si="14"/>
        <v>#VALUE!</v>
      </c>
      <c r="F356" s="76" t="s">
        <v>479</v>
      </c>
      <c r="G356" s="274" t="s">
        <v>501</v>
      </c>
      <c r="H356" s="402"/>
    </row>
    <row r="357" spans="1:8" ht="15">
      <c r="A357" s="589"/>
      <c r="B357" s="256" t="s">
        <v>452</v>
      </c>
      <c r="C357" s="254">
        <v>4000</v>
      </c>
      <c r="D357" s="550"/>
      <c r="E357" s="76" t="e">
        <f t="shared" si="14"/>
        <v>#VALUE!</v>
      </c>
      <c r="F357" s="76" t="s">
        <v>505</v>
      </c>
      <c r="G357" s="274" t="s">
        <v>501</v>
      </c>
      <c r="H357" s="402"/>
    </row>
    <row r="358" spans="1:8" ht="15">
      <c r="A358" s="589"/>
      <c r="B358" s="256" t="s">
        <v>453</v>
      </c>
      <c r="C358" s="254">
        <v>400</v>
      </c>
      <c r="D358" s="550"/>
      <c r="E358" s="76">
        <f t="shared" si="14"/>
        <v>0</v>
      </c>
      <c r="F358" s="76">
        <v>13</v>
      </c>
      <c r="G358" s="274" t="s">
        <v>501</v>
      </c>
      <c r="H358" s="402"/>
    </row>
    <row r="359" spans="1:8" ht="15">
      <c r="A359" s="589"/>
      <c r="B359" s="256" t="s">
        <v>455</v>
      </c>
      <c r="C359" s="254">
        <v>5</v>
      </c>
      <c r="D359" s="550"/>
      <c r="E359" s="76" t="e">
        <f t="shared" si="14"/>
        <v>#VALUE!</v>
      </c>
      <c r="F359" s="76" t="s">
        <v>473</v>
      </c>
      <c r="G359" s="274" t="s">
        <v>501</v>
      </c>
      <c r="H359" s="402"/>
    </row>
    <row r="360" spans="1:8" ht="15">
      <c r="A360" s="589"/>
      <c r="B360" s="257" t="s">
        <v>415</v>
      </c>
      <c r="C360" s="254">
        <v>300</v>
      </c>
      <c r="D360" s="550"/>
      <c r="E360" s="76" t="e">
        <f t="shared" si="14"/>
        <v>#VALUE!</v>
      </c>
      <c r="F360" s="76" t="s">
        <v>506</v>
      </c>
      <c r="G360" s="274" t="s">
        <v>501</v>
      </c>
      <c r="H360" s="402" t="e">
        <f>(F360/$C360)*100</f>
        <v>#VALUE!</v>
      </c>
    </row>
    <row r="361" spans="1:8" ht="15">
      <c r="A361" s="589"/>
      <c r="B361" s="257" t="s">
        <v>458</v>
      </c>
      <c r="C361" s="254">
        <v>30</v>
      </c>
      <c r="D361" s="550"/>
      <c r="E361" s="76">
        <f t="shared" si="14"/>
        <v>0</v>
      </c>
      <c r="F361" s="76">
        <v>14</v>
      </c>
      <c r="G361" s="274" t="s">
        <v>501</v>
      </c>
      <c r="H361" s="402"/>
    </row>
    <row r="362" spans="1:8" ht="15">
      <c r="A362" s="589"/>
      <c r="B362" s="258" t="s">
        <v>493</v>
      </c>
      <c r="C362" s="254">
        <v>1000</v>
      </c>
      <c r="D362" s="550"/>
      <c r="E362" s="76" t="e">
        <f t="shared" si="14"/>
        <v>#VALUE!</v>
      </c>
      <c r="F362" s="76" t="s">
        <v>507</v>
      </c>
      <c r="G362" s="274" t="s">
        <v>501</v>
      </c>
      <c r="H362" s="402"/>
    </row>
    <row r="363" spans="1:8" ht="15">
      <c r="A363" s="589"/>
      <c r="B363" s="259" t="s">
        <v>494</v>
      </c>
      <c r="C363" s="254" t="s">
        <v>483</v>
      </c>
      <c r="D363" s="550"/>
      <c r="E363" s="76" t="e">
        <f t="shared" si="14"/>
        <v>#VALUE!</v>
      </c>
      <c r="F363" s="76" t="s">
        <v>479</v>
      </c>
      <c r="G363" s="274" t="s">
        <v>501</v>
      </c>
      <c r="H363" s="402"/>
    </row>
    <row r="364" spans="1:8" ht="15">
      <c r="A364" s="589"/>
      <c r="B364" s="259" t="s">
        <v>461</v>
      </c>
      <c r="C364" s="254">
        <v>200</v>
      </c>
      <c r="D364" s="550"/>
      <c r="E364" s="76" t="e">
        <f t="shared" si="14"/>
        <v>#VALUE!</v>
      </c>
      <c r="F364" s="76" t="s">
        <v>479</v>
      </c>
      <c r="G364" s="274" t="s">
        <v>501</v>
      </c>
      <c r="H364" s="402"/>
    </row>
    <row r="365" spans="1:8" ht="15">
      <c r="A365" s="589"/>
      <c r="B365" s="259" t="s">
        <v>495</v>
      </c>
      <c r="C365" s="254" t="s">
        <v>483</v>
      </c>
      <c r="D365" s="550"/>
      <c r="E365" s="76" t="e">
        <f t="shared" si="14"/>
        <v>#VALUE!</v>
      </c>
      <c r="F365" s="76" t="s">
        <v>479</v>
      </c>
      <c r="G365" s="274" t="s">
        <v>501</v>
      </c>
      <c r="H365" s="402"/>
    </row>
    <row r="366" spans="1:8" ht="15.75" thickBot="1">
      <c r="A366" s="590"/>
      <c r="B366" s="273" t="s">
        <v>465</v>
      </c>
      <c r="C366" s="271">
        <v>1000</v>
      </c>
      <c r="D366" s="551"/>
      <c r="E366" s="268">
        <f t="shared" si="14"/>
        <v>0</v>
      </c>
      <c r="F366" s="268">
        <v>166</v>
      </c>
      <c r="G366" s="276" t="s">
        <v>497</v>
      </c>
      <c r="H366" s="403">
        <f>(F366/$C366)*100</f>
        <v>16.6</v>
      </c>
    </row>
    <row r="369" ht="15.75" thickBot="1"/>
    <row r="370" spans="2:8" ht="12.75" customHeight="1" thickBot="1">
      <c r="B370" s="42"/>
      <c r="C370" s="42"/>
      <c r="D370" s="582" t="s">
        <v>889</v>
      </c>
      <c r="E370" s="583"/>
      <c r="F370" s="583"/>
      <c r="G370" s="583"/>
      <c r="H370" s="584"/>
    </row>
    <row r="371" spans="1:8" ht="75">
      <c r="A371" s="194" t="s">
        <v>140</v>
      </c>
      <c r="B371" s="195" t="s">
        <v>141</v>
      </c>
      <c r="C371" s="163" t="s">
        <v>657</v>
      </c>
      <c r="D371" s="194" t="s">
        <v>142</v>
      </c>
      <c r="E371" s="195" t="s">
        <v>143</v>
      </c>
      <c r="F371" s="195" t="s">
        <v>499</v>
      </c>
      <c r="G371" s="163" t="s">
        <v>156</v>
      </c>
      <c r="H371" s="196" t="s">
        <v>134</v>
      </c>
    </row>
    <row r="372" spans="1:8" ht="15" customHeight="1">
      <c r="A372" s="588" t="s">
        <v>487</v>
      </c>
      <c r="B372" s="255" t="s">
        <v>436</v>
      </c>
      <c r="C372" s="254" t="s">
        <v>480</v>
      </c>
      <c r="D372" s="549"/>
      <c r="E372" s="76">
        <f>($D$372*F372/1000)</f>
        <v>0</v>
      </c>
      <c r="F372" s="76">
        <v>7.5</v>
      </c>
      <c r="G372" s="274" t="s">
        <v>483</v>
      </c>
      <c r="H372" s="402"/>
    </row>
    <row r="373" spans="1:8" ht="30">
      <c r="A373" s="589"/>
      <c r="B373" s="255" t="s">
        <v>488</v>
      </c>
      <c r="C373" s="254" t="s">
        <v>483</v>
      </c>
      <c r="D373" s="550"/>
      <c r="E373" s="76">
        <f aca="true" t="shared" si="15" ref="E373:E388">($D$372*F373/1000)</f>
        <v>0</v>
      </c>
      <c r="F373" s="76">
        <v>2.4</v>
      </c>
      <c r="G373" s="274" t="s">
        <v>497</v>
      </c>
      <c r="H373" s="402"/>
    </row>
    <row r="374" spans="1:8" ht="30">
      <c r="A374" s="589"/>
      <c r="B374" s="256" t="s">
        <v>489</v>
      </c>
      <c r="C374" s="254" t="s">
        <v>483</v>
      </c>
      <c r="D374" s="550"/>
      <c r="E374" s="76">
        <f t="shared" si="15"/>
        <v>0</v>
      </c>
      <c r="F374" s="76">
        <v>-32.9</v>
      </c>
      <c r="G374" s="277" t="s">
        <v>502</v>
      </c>
      <c r="H374" s="402"/>
    </row>
    <row r="375" spans="1:8" ht="15">
      <c r="A375" s="589"/>
      <c r="B375" s="256" t="s">
        <v>490</v>
      </c>
      <c r="C375" s="254" t="s">
        <v>483</v>
      </c>
      <c r="D375" s="550"/>
      <c r="E375" s="76">
        <f t="shared" si="15"/>
        <v>0</v>
      </c>
      <c r="F375" s="76">
        <v>23</v>
      </c>
      <c r="G375" s="274" t="s">
        <v>503</v>
      </c>
      <c r="H375" s="402"/>
    </row>
    <row r="376" spans="1:8" ht="15">
      <c r="A376" s="589"/>
      <c r="B376" s="256" t="s">
        <v>491</v>
      </c>
      <c r="C376" s="254" t="s">
        <v>483</v>
      </c>
      <c r="D376" s="550"/>
      <c r="E376" s="76">
        <f t="shared" si="15"/>
        <v>0</v>
      </c>
      <c r="F376" s="76">
        <v>1022</v>
      </c>
      <c r="G376" s="274" t="s">
        <v>504</v>
      </c>
      <c r="H376" s="402"/>
    </row>
    <row r="377" spans="1:8" ht="15">
      <c r="A377" s="589"/>
      <c r="B377" s="256" t="s">
        <v>492</v>
      </c>
      <c r="C377" s="254">
        <v>500</v>
      </c>
      <c r="D377" s="550"/>
      <c r="E377" s="76">
        <f t="shared" si="15"/>
        <v>0</v>
      </c>
      <c r="F377" s="76">
        <v>12</v>
      </c>
      <c r="G377" s="274" t="s">
        <v>501</v>
      </c>
      <c r="H377" s="402">
        <f>(F377/$C377)*100</f>
        <v>2.4</v>
      </c>
    </row>
    <row r="378" spans="1:8" ht="15">
      <c r="A378" s="589"/>
      <c r="B378" s="256" t="s">
        <v>451</v>
      </c>
      <c r="C378" s="254">
        <v>20</v>
      </c>
      <c r="D378" s="550"/>
      <c r="E378" s="76" t="e">
        <f t="shared" si="15"/>
        <v>#VALUE!</v>
      </c>
      <c r="F378" s="76" t="s">
        <v>479</v>
      </c>
      <c r="G378" s="274" t="s">
        <v>501</v>
      </c>
      <c r="H378" s="402"/>
    </row>
    <row r="379" spans="1:8" ht="15">
      <c r="A379" s="589"/>
      <c r="B379" s="256" t="s">
        <v>452</v>
      </c>
      <c r="C379" s="254">
        <v>4000</v>
      </c>
      <c r="D379" s="550"/>
      <c r="E379" s="76" t="e">
        <f t="shared" si="15"/>
        <v>#VALUE!</v>
      </c>
      <c r="F379" s="76" t="s">
        <v>505</v>
      </c>
      <c r="G379" s="274" t="s">
        <v>501</v>
      </c>
      <c r="H379" s="402"/>
    </row>
    <row r="380" spans="1:8" ht="15">
      <c r="A380" s="589"/>
      <c r="B380" s="256" t="s">
        <v>453</v>
      </c>
      <c r="C380" s="254">
        <v>400</v>
      </c>
      <c r="D380" s="550"/>
      <c r="E380" s="76">
        <f t="shared" si="15"/>
        <v>0</v>
      </c>
      <c r="F380" s="76">
        <v>9</v>
      </c>
      <c r="G380" s="274" t="s">
        <v>501</v>
      </c>
      <c r="H380" s="402"/>
    </row>
    <row r="381" spans="1:8" ht="15">
      <c r="A381" s="589"/>
      <c r="B381" s="256" t="s">
        <v>455</v>
      </c>
      <c r="C381" s="254">
        <v>5</v>
      </c>
      <c r="D381" s="550"/>
      <c r="E381" s="76" t="e">
        <f t="shared" si="15"/>
        <v>#VALUE!</v>
      </c>
      <c r="F381" s="76" t="s">
        <v>473</v>
      </c>
      <c r="G381" s="274" t="s">
        <v>501</v>
      </c>
      <c r="H381" s="402"/>
    </row>
    <row r="382" spans="1:8" ht="15">
      <c r="A382" s="589"/>
      <c r="B382" s="257" t="s">
        <v>415</v>
      </c>
      <c r="C382" s="254">
        <v>300</v>
      </c>
      <c r="D382" s="550"/>
      <c r="E382" s="76" t="e">
        <f t="shared" si="15"/>
        <v>#VALUE!</v>
      </c>
      <c r="F382" s="76" t="s">
        <v>506</v>
      </c>
      <c r="G382" s="274" t="s">
        <v>501</v>
      </c>
      <c r="H382" s="402"/>
    </row>
    <row r="383" spans="1:8" ht="15">
      <c r="A383" s="589"/>
      <c r="B383" s="257" t="s">
        <v>458</v>
      </c>
      <c r="C383" s="254">
        <v>30</v>
      </c>
      <c r="D383" s="550"/>
      <c r="E383" s="76">
        <f t="shared" si="15"/>
        <v>0</v>
      </c>
      <c r="F383" s="76">
        <v>4</v>
      </c>
      <c r="G383" s="274" t="s">
        <v>501</v>
      </c>
      <c r="H383" s="402">
        <f>(F383/$C383)*100</f>
        <v>13.333333333333334</v>
      </c>
    </row>
    <row r="384" spans="1:8" ht="15">
      <c r="A384" s="589"/>
      <c r="B384" s="258" t="s">
        <v>493</v>
      </c>
      <c r="C384" s="254">
        <v>1000</v>
      </c>
      <c r="D384" s="550"/>
      <c r="E384" s="76" t="e">
        <f t="shared" si="15"/>
        <v>#VALUE!</v>
      </c>
      <c r="F384" s="76" t="s">
        <v>507</v>
      </c>
      <c r="G384" s="274" t="s">
        <v>501</v>
      </c>
      <c r="H384" s="402"/>
    </row>
    <row r="385" spans="1:8" ht="15">
      <c r="A385" s="589"/>
      <c r="B385" s="259" t="s">
        <v>494</v>
      </c>
      <c r="C385" s="254" t="s">
        <v>483</v>
      </c>
      <c r="D385" s="550"/>
      <c r="E385" s="76" t="e">
        <f t="shared" si="15"/>
        <v>#VALUE!</v>
      </c>
      <c r="F385" s="76" t="s">
        <v>479</v>
      </c>
      <c r="G385" s="274" t="s">
        <v>501</v>
      </c>
      <c r="H385" s="402"/>
    </row>
    <row r="386" spans="1:8" ht="15">
      <c r="A386" s="589"/>
      <c r="B386" s="259" t="s">
        <v>461</v>
      </c>
      <c r="C386" s="254">
        <v>200</v>
      </c>
      <c r="D386" s="550"/>
      <c r="E386" s="76" t="e">
        <f t="shared" si="15"/>
        <v>#VALUE!</v>
      </c>
      <c r="F386" s="76" t="s">
        <v>479</v>
      </c>
      <c r="G386" s="274" t="s">
        <v>501</v>
      </c>
      <c r="H386" s="402"/>
    </row>
    <row r="387" spans="1:8" ht="15">
      <c r="A387" s="589"/>
      <c r="B387" s="259" t="s">
        <v>495</v>
      </c>
      <c r="C387" s="254" t="s">
        <v>483</v>
      </c>
      <c r="D387" s="550"/>
      <c r="E387" s="76" t="e">
        <f t="shared" si="15"/>
        <v>#VALUE!</v>
      </c>
      <c r="F387" s="76" t="s">
        <v>479</v>
      </c>
      <c r="G387" s="274" t="s">
        <v>501</v>
      </c>
      <c r="H387" s="402"/>
    </row>
    <row r="388" spans="1:8" ht="15.75" thickBot="1">
      <c r="A388" s="590"/>
      <c r="B388" s="273" t="s">
        <v>465</v>
      </c>
      <c r="C388" s="271">
        <v>1000</v>
      </c>
      <c r="D388" s="551"/>
      <c r="E388" s="268">
        <f t="shared" si="15"/>
        <v>0</v>
      </c>
      <c r="F388" s="268">
        <v>240</v>
      </c>
      <c r="G388" s="276" t="s">
        <v>497</v>
      </c>
      <c r="H388" s="403">
        <f>(F388/$C388)*100</f>
        <v>24</v>
      </c>
    </row>
    <row r="391" ht="15.75" thickBot="1"/>
    <row r="392" spans="2:8" ht="12.75" customHeight="1" thickBot="1">
      <c r="B392" s="42"/>
      <c r="C392" s="42"/>
      <c r="D392" s="582" t="s">
        <v>890</v>
      </c>
      <c r="E392" s="583"/>
      <c r="F392" s="583"/>
      <c r="G392" s="583"/>
      <c r="H392" s="584"/>
    </row>
    <row r="393" spans="1:8" ht="75">
      <c r="A393" s="194" t="s">
        <v>140</v>
      </c>
      <c r="B393" s="195" t="s">
        <v>141</v>
      </c>
      <c r="C393" s="163" t="s">
        <v>657</v>
      </c>
      <c r="D393" s="194" t="s">
        <v>142</v>
      </c>
      <c r="E393" s="195" t="s">
        <v>143</v>
      </c>
      <c r="F393" s="195" t="s">
        <v>499</v>
      </c>
      <c r="G393" s="269" t="s">
        <v>156</v>
      </c>
      <c r="H393" s="196" t="s">
        <v>134</v>
      </c>
    </row>
    <row r="394" spans="1:8" ht="15" customHeight="1">
      <c r="A394" s="588" t="s">
        <v>487</v>
      </c>
      <c r="B394" s="255" t="s">
        <v>436</v>
      </c>
      <c r="C394" s="254" t="s">
        <v>480</v>
      </c>
      <c r="D394" s="549"/>
      <c r="E394" s="76">
        <f>($D$394*F394/1000)</f>
        <v>0</v>
      </c>
      <c r="F394" s="76">
        <v>7.6</v>
      </c>
      <c r="G394" s="274" t="s">
        <v>483</v>
      </c>
      <c r="H394" s="402"/>
    </row>
    <row r="395" spans="1:8" ht="30">
      <c r="A395" s="589"/>
      <c r="B395" s="255" t="s">
        <v>488</v>
      </c>
      <c r="C395" s="254" t="s">
        <v>483</v>
      </c>
      <c r="D395" s="550"/>
      <c r="E395" s="76">
        <f aca="true" t="shared" si="16" ref="E395:E410">($D$394*F395/1000)</f>
        <v>0</v>
      </c>
      <c r="F395" s="76">
        <v>5.2</v>
      </c>
      <c r="G395" s="274" t="s">
        <v>497</v>
      </c>
      <c r="H395" s="402"/>
    </row>
    <row r="396" spans="1:8" ht="30">
      <c r="A396" s="589"/>
      <c r="B396" s="256" t="s">
        <v>489</v>
      </c>
      <c r="C396" s="254" t="s">
        <v>483</v>
      </c>
      <c r="D396" s="550"/>
      <c r="E396" s="76">
        <f t="shared" si="16"/>
        <v>0</v>
      </c>
      <c r="F396" s="76">
        <v>-31.5</v>
      </c>
      <c r="G396" s="277" t="s">
        <v>502</v>
      </c>
      <c r="H396" s="402"/>
    </row>
    <row r="397" spans="1:8" ht="15">
      <c r="A397" s="589"/>
      <c r="B397" s="256" t="s">
        <v>490</v>
      </c>
      <c r="C397" s="254" t="s">
        <v>483</v>
      </c>
      <c r="D397" s="550"/>
      <c r="E397" s="76">
        <f t="shared" si="16"/>
        <v>0</v>
      </c>
      <c r="F397" s="76">
        <v>22.8</v>
      </c>
      <c r="G397" s="274" t="s">
        <v>503</v>
      </c>
      <c r="H397" s="402"/>
    </row>
    <row r="398" spans="1:8" ht="15">
      <c r="A398" s="589"/>
      <c r="B398" s="256" t="s">
        <v>491</v>
      </c>
      <c r="C398" s="254" t="s">
        <v>483</v>
      </c>
      <c r="D398" s="550"/>
      <c r="E398" s="76">
        <f t="shared" si="16"/>
        <v>0</v>
      </c>
      <c r="F398" s="76">
        <v>1048</v>
      </c>
      <c r="G398" s="274" t="s">
        <v>504</v>
      </c>
      <c r="H398" s="402"/>
    </row>
    <row r="399" spans="1:8" ht="15">
      <c r="A399" s="589"/>
      <c r="B399" s="256" t="s">
        <v>492</v>
      </c>
      <c r="C399" s="254">
        <v>500</v>
      </c>
      <c r="D399" s="550"/>
      <c r="E399" s="76">
        <f t="shared" si="16"/>
        <v>0</v>
      </c>
      <c r="F399" s="76">
        <v>20</v>
      </c>
      <c r="G399" s="274" t="s">
        <v>501</v>
      </c>
      <c r="H399" s="402">
        <f>(F399/$C399)*100</f>
        <v>4</v>
      </c>
    </row>
    <row r="400" spans="1:8" ht="15">
      <c r="A400" s="589"/>
      <c r="B400" s="256" t="s">
        <v>451</v>
      </c>
      <c r="C400" s="254">
        <v>20</v>
      </c>
      <c r="D400" s="550"/>
      <c r="E400" s="76">
        <f t="shared" si="16"/>
        <v>0</v>
      </c>
      <c r="F400" s="76">
        <v>1</v>
      </c>
      <c r="G400" s="274" t="s">
        <v>501</v>
      </c>
      <c r="H400" s="402"/>
    </row>
    <row r="401" spans="1:8" ht="15">
      <c r="A401" s="589"/>
      <c r="B401" s="256" t="s">
        <v>452</v>
      </c>
      <c r="C401" s="254">
        <v>4000</v>
      </c>
      <c r="D401" s="550"/>
      <c r="E401" s="76" t="e">
        <f t="shared" si="16"/>
        <v>#VALUE!</v>
      </c>
      <c r="F401" s="76" t="s">
        <v>505</v>
      </c>
      <c r="G401" s="274" t="s">
        <v>501</v>
      </c>
      <c r="H401" s="402"/>
    </row>
    <row r="402" spans="1:8" ht="15">
      <c r="A402" s="589"/>
      <c r="B402" s="256" t="s">
        <v>453</v>
      </c>
      <c r="C402" s="254">
        <v>400</v>
      </c>
      <c r="D402" s="550"/>
      <c r="E402" s="76">
        <f t="shared" si="16"/>
        <v>0</v>
      </c>
      <c r="F402" s="76">
        <v>28</v>
      </c>
      <c r="G402" s="274" t="s">
        <v>501</v>
      </c>
      <c r="H402" s="402">
        <f>(F402/$C402)*100</f>
        <v>7.000000000000001</v>
      </c>
    </row>
    <row r="403" spans="1:8" ht="15">
      <c r="A403" s="589"/>
      <c r="B403" s="256" t="s">
        <v>455</v>
      </c>
      <c r="C403" s="254">
        <v>5</v>
      </c>
      <c r="D403" s="550"/>
      <c r="E403" s="76" t="e">
        <f t="shared" si="16"/>
        <v>#VALUE!</v>
      </c>
      <c r="F403" s="76" t="s">
        <v>473</v>
      </c>
      <c r="G403" s="274" t="s">
        <v>501</v>
      </c>
      <c r="H403" s="402"/>
    </row>
    <row r="404" spans="1:8" ht="15">
      <c r="A404" s="589"/>
      <c r="B404" s="257" t="s">
        <v>415</v>
      </c>
      <c r="C404" s="254">
        <v>300</v>
      </c>
      <c r="D404" s="550"/>
      <c r="E404" s="76" t="e">
        <f t="shared" si="16"/>
        <v>#VALUE!</v>
      </c>
      <c r="F404" s="76" t="s">
        <v>506</v>
      </c>
      <c r="G404" s="274" t="s">
        <v>501</v>
      </c>
      <c r="H404" s="402"/>
    </row>
    <row r="405" spans="1:8" ht="15">
      <c r="A405" s="589"/>
      <c r="B405" s="257" t="s">
        <v>458</v>
      </c>
      <c r="C405" s="254">
        <v>30</v>
      </c>
      <c r="D405" s="550"/>
      <c r="E405" s="76">
        <f t="shared" si="16"/>
        <v>0</v>
      </c>
      <c r="F405" s="76">
        <v>11</v>
      </c>
      <c r="G405" s="274" t="s">
        <v>501</v>
      </c>
      <c r="H405" s="402">
        <f>(F405/$C405)*100</f>
        <v>36.666666666666664</v>
      </c>
    </row>
    <row r="406" spans="1:8" ht="15">
      <c r="A406" s="589"/>
      <c r="B406" s="258" t="s">
        <v>493</v>
      </c>
      <c r="C406" s="254">
        <v>1000</v>
      </c>
      <c r="D406" s="550"/>
      <c r="E406" s="76" t="e">
        <f t="shared" si="16"/>
        <v>#VALUE!</v>
      </c>
      <c r="F406" s="76" t="s">
        <v>507</v>
      </c>
      <c r="G406" s="274" t="s">
        <v>501</v>
      </c>
      <c r="H406" s="402"/>
    </row>
    <row r="407" spans="1:8" ht="15">
      <c r="A407" s="589"/>
      <c r="B407" s="259" t="s">
        <v>494</v>
      </c>
      <c r="C407" s="254" t="s">
        <v>483</v>
      </c>
      <c r="D407" s="550"/>
      <c r="E407" s="76" t="e">
        <f t="shared" si="16"/>
        <v>#VALUE!</v>
      </c>
      <c r="F407" s="76" t="s">
        <v>479</v>
      </c>
      <c r="G407" s="274" t="s">
        <v>501</v>
      </c>
      <c r="H407" s="402"/>
    </row>
    <row r="408" spans="1:8" ht="15">
      <c r="A408" s="589"/>
      <c r="B408" s="259" t="s">
        <v>461</v>
      </c>
      <c r="C408" s="254">
        <v>200</v>
      </c>
      <c r="D408" s="550"/>
      <c r="E408" s="76" t="e">
        <f t="shared" si="16"/>
        <v>#VALUE!</v>
      </c>
      <c r="F408" s="76" t="s">
        <v>479</v>
      </c>
      <c r="G408" s="274" t="s">
        <v>501</v>
      </c>
      <c r="H408" s="402"/>
    </row>
    <row r="409" spans="1:8" ht="15">
      <c r="A409" s="589"/>
      <c r="B409" s="259" t="s">
        <v>495</v>
      </c>
      <c r="C409" s="254" t="s">
        <v>483</v>
      </c>
      <c r="D409" s="550"/>
      <c r="E409" s="76" t="e">
        <f t="shared" si="16"/>
        <v>#VALUE!</v>
      </c>
      <c r="F409" s="76" t="s">
        <v>479</v>
      </c>
      <c r="G409" s="274" t="s">
        <v>501</v>
      </c>
      <c r="H409" s="402"/>
    </row>
    <row r="410" spans="1:8" ht="15.75" thickBot="1">
      <c r="A410" s="590"/>
      <c r="B410" s="273" t="s">
        <v>465</v>
      </c>
      <c r="C410" s="271">
        <v>1000</v>
      </c>
      <c r="D410" s="551"/>
      <c r="E410" s="268">
        <f t="shared" si="16"/>
        <v>0</v>
      </c>
      <c r="F410" s="268">
        <v>299</v>
      </c>
      <c r="G410" s="276" t="s">
        <v>497</v>
      </c>
      <c r="H410" s="403">
        <f>(F410/$C410)*100</f>
        <v>29.9</v>
      </c>
    </row>
    <row r="413" ht="15.75" thickBot="1"/>
    <row r="414" spans="2:8" ht="12.75" customHeight="1" thickBot="1">
      <c r="B414" s="42"/>
      <c r="C414" s="42"/>
      <c r="D414" s="582" t="s">
        <v>891</v>
      </c>
      <c r="E414" s="583"/>
      <c r="F414" s="583"/>
      <c r="G414" s="583"/>
      <c r="H414" s="584"/>
    </row>
    <row r="415" spans="1:8" ht="75">
      <c r="A415" s="194" t="s">
        <v>140</v>
      </c>
      <c r="B415" s="195" t="s">
        <v>141</v>
      </c>
      <c r="C415" s="163" t="s">
        <v>657</v>
      </c>
      <c r="D415" s="194" t="s">
        <v>142</v>
      </c>
      <c r="E415" s="195" t="s">
        <v>143</v>
      </c>
      <c r="F415" s="195" t="s">
        <v>499</v>
      </c>
      <c r="G415" s="163" t="s">
        <v>156</v>
      </c>
      <c r="H415" s="196" t="s">
        <v>134</v>
      </c>
    </row>
    <row r="416" spans="1:8" ht="15" customHeight="1">
      <c r="A416" s="588" t="s">
        <v>487</v>
      </c>
      <c r="B416" s="255" t="s">
        <v>436</v>
      </c>
      <c r="C416" s="254" t="s">
        <v>480</v>
      </c>
      <c r="D416" s="549"/>
      <c r="E416" s="76">
        <f>($D$416*F416/1000)</f>
        <v>0</v>
      </c>
      <c r="F416" s="76">
        <v>7.2</v>
      </c>
      <c r="G416" s="274" t="s">
        <v>483</v>
      </c>
      <c r="H416" s="402"/>
    </row>
    <row r="417" spans="1:8" ht="30">
      <c r="A417" s="589"/>
      <c r="B417" s="255" t="s">
        <v>488</v>
      </c>
      <c r="C417" s="254" t="s">
        <v>483</v>
      </c>
      <c r="D417" s="550"/>
      <c r="E417" s="76">
        <f aca="true" t="shared" si="17" ref="E417:E432">($D$416*F417/1000)</f>
        <v>0</v>
      </c>
      <c r="F417" s="76">
        <v>3.2</v>
      </c>
      <c r="G417" s="274" t="s">
        <v>497</v>
      </c>
      <c r="H417" s="402"/>
    </row>
    <row r="418" spans="1:8" ht="30">
      <c r="A418" s="589"/>
      <c r="B418" s="256" t="s">
        <v>489</v>
      </c>
      <c r="C418" s="254" t="s">
        <v>483</v>
      </c>
      <c r="D418" s="550"/>
      <c r="E418" s="76">
        <f t="shared" si="17"/>
        <v>0</v>
      </c>
      <c r="F418" s="76">
        <v>-30.6</v>
      </c>
      <c r="G418" s="277" t="s">
        <v>502</v>
      </c>
      <c r="H418" s="402"/>
    </row>
    <row r="419" spans="1:8" ht="15">
      <c r="A419" s="589"/>
      <c r="B419" s="256" t="s">
        <v>490</v>
      </c>
      <c r="C419" s="254" t="s">
        <v>483</v>
      </c>
      <c r="D419" s="550"/>
      <c r="E419" s="76">
        <f t="shared" si="17"/>
        <v>0</v>
      </c>
      <c r="F419" s="76">
        <v>18.4</v>
      </c>
      <c r="G419" s="274" t="s">
        <v>503</v>
      </c>
      <c r="H419" s="402"/>
    </row>
    <row r="420" spans="1:8" ht="15">
      <c r="A420" s="589"/>
      <c r="B420" s="256" t="s">
        <v>491</v>
      </c>
      <c r="C420" s="254" t="s">
        <v>483</v>
      </c>
      <c r="D420" s="550"/>
      <c r="E420" s="76">
        <f t="shared" si="17"/>
        <v>0</v>
      </c>
      <c r="F420" s="76">
        <v>1186</v>
      </c>
      <c r="G420" s="274" t="s">
        <v>504</v>
      </c>
      <c r="H420" s="402"/>
    </row>
    <row r="421" spans="1:8" ht="15">
      <c r="A421" s="589"/>
      <c r="B421" s="256" t="s">
        <v>492</v>
      </c>
      <c r="C421" s="254">
        <v>500</v>
      </c>
      <c r="D421" s="550"/>
      <c r="E421" s="76">
        <f t="shared" si="17"/>
        <v>0</v>
      </c>
      <c r="F421" s="76">
        <v>15</v>
      </c>
      <c r="G421" s="274" t="s">
        <v>501</v>
      </c>
      <c r="H421" s="402">
        <f>(F421/$C421)*100</f>
        <v>3</v>
      </c>
    </row>
    <row r="422" spans="1:8" ht="15">
      <c r="A422" s="589"/>
      <c r="B422" s="256" t="s">
        <v>451</v>
      </c>
      <c r="C422" s="254">
        <v>20</v>
      </c>
      <c r="D422" s="550"/>
      <c r="E422" s="76">
        <f t="shared" si="17"/>
        <v>0</v>
      </c>
      <c r="F422" s="76">
        <v>1</v>
      </c>
      <c r="G422" s="274" t="s">
        <v>501</v>
      </c>
      <c r="H422" s="402"/>
    </row>
    <row r="423" spans="1:8" ht="15">
      <c r="A423" s="589"/>
      <c r="B423" s="256" t="s">
        <v>452</v>
      </c>
      <c r="C423" s="254">
        <v>4000</v>
      </c>
      <c r="D423" s="550"/>
      <c r="E423" s="76" t="e">
        <f t="shared" si="17"/>
        <v>#VALUE!</v>
      </c>
      <c r="F423" s="76" t="s">
        <v>505</v>
      </c>
      <c r="G423" s="274" t="s">
        <v>501</v>
      </c>
      <c r="H423" s="402"/>
    </row>
    <row r="424" spans="1:8" ht="15">
      <c r="A424" s="589"/>
      <c r="B424" s="256" t="s">
        <v>453</v>
      </c>
      <c r="C424" s="254">
        <v>400</v>
      </c>
      <c r="D424" s="550"/>
      <c r="E424" s="76">
        <f t="shared" si="17"/>
        <v>0</v>
      </c>
      <c r="F424" s="76">
        <v>18</v>
      </c>
      <c r="G424" s="274" t="s">
        <v>501</v>
      </c>
      <c r="H424" s="402"/>
    </row>
    <row r="425" spans="1:8" ht="15">
      <c r="A425" s="589"/>
      <c r="B425" s="256" t="s">
        <v>455</v>
      </c>
      <c r="C425" s="254">
        <v>5</v>
      </c>
      <c r="D425" s="550"/>
      <c r="E425" s="76" t="e">
        <f t="shared" si="17"/>
        <v>#VALUE!</v>
      </c>
      <c r="F425" s="76" t="s">
        <v>473</v>
      </c>
      <c r="G425" s="274" t="s">
        <v>501</v>
      </c>
      <c r="H425" s="402"/>
    </row>
    <row r="426" spans="1:8" ht="15">
      <c r="A426" s="589"/>
      <c r="B426" s="257" t="s">
        <v>415</v>
      </c>
      <c r="C426" s="254">
        <v>300</v>
      </c>
      <c r="D426" s="550"/>
      <c r="E426" s="76" t="e">
        <f t="shared" si="17"/>
        <v>#VALUE!</v>
      </c>
      <c r="F426" s="76" t="s">
        <v>506</v>
      </c>
      <c r="G426" s="274" t="s">
        <v>501</v>
      </c>
      <c r="H426" s="402"/>
    </row>
    <row r="427" spans="1:8" ht="15">
      <c r="A427" s="589"/>
      <c r="B427" s="257" t="s">
        <v>458</v>
      </c>
      <c r="C427" s="254">
        <v>30</v>
      </c>
      <c r="D427" s="550"/>
      <c r="E427" s="76">
        <f t="shared" si="17"/>
        <v>0</v>
      </c>
      <c r="F427" s="76">
        <v>11</v>
      </c>
      <c r="G427" s="274" t="s">
        <v>501</v>
      </c>
      <c r="H427" s="402">
        <f aca="true" t="shared" si="18" ref="H427:H432">(F427/$C427)*100</f>
        <v>36.666666666666664</v>
      </c>
    </row>
    <row r="428" spans="1:8" ht="15">
      <c r="A428" s="589"/>
      <c r="B428" s="258" t="s">
        <v>493</v>
      </c>
      <c r="C428" s="254">
        <v>1000</v>
      </c>
      <c r="D428" s="550"/>
      <c r="E428" s="76" t="e">
        <f t="shared" si="17"/>
        <v>#VALUE!</v>
      </c>
      <c r="F428" s="76" t="s">
        <v>507</v>
      </c>
      <c r="G428" s="274" t="s">
        <v>501</v>
      </c>
      <c r="H428" s="402" t="e">
        <f t="shared" si="18"/>
        <v>#VALUE!</v>
      </c>
    </row>
    <row r="429" spans="1:8" ht="15">
      <c r="A429" s="589"/>
      <c r="B429" s="259" t="s">
        <v>494</v>
      </c>
      <c r="C429" s="254" t="s">
        <v>483</v>
      </c>
      <c r="D429" s="550"/>
      <c r="E429" s="76" t="e">
        <f t="shared" si="17"/>
        <v>#VALUE!</v>
      </c>
      <c r="F429" s="76" t="s">
        <v>479</v>
      </c>
      <c r="G429" s="274" t="s">
        <v>501</v>
      </c>
      <c r="H429" s="402"/>
    </row>
    <row r="430" spans="1:8" ht="15">
      <c r="A430" s="589"/>
      <c r="B430" s="259" t="s">
        <v>461</v>
      </c>
      <c r="C430" s="254">
        <v>200</v>
      </c>
      <c r="D430" s="550"/>
      <c r="E430" s="76" t="e">
        <f t="shared" si="17"/>
        <v>#VALUE!</v>
      </c>
      <c r="F430" s="76" t="s">
        <v>479</v>
      </c>
      <c r="G430" s="274" t="s">
        <v>501</v>
      </c>
      <c r="H430" s="402"/>
    </row>
    <row r="431" spans="1:8" ht="15">
      <c r="A431" s="589"/>
      <c r="B431" s="259" t="s">
        <v>495</v>
      </c>
      <c r="C431" s="254" t="s">
        <v>483</v>
      </c>
      <c r="D431" s="550"/>
      <c r="E431" s="76" t="e">
        <f t="shared" si="17"/>
        <v>#VALUE!</v>
      </c>
      <c r="F431" s="76" t="s">
        <v>479</v>
      </c>
      <c r="G431" s="274" t="s">
        <v>501</v>
      </c>
      <c r="H431" s="402"/>
    </row>
    <row r="432" spans="1:8" ht="15.75" thickBot="1">
      <c r="A432" s="590"/>
      <c r="B432" s="273" t="s">
        <v>465</v>
      </c>
      <c r="C432" s="271">
        <v>1000</v>
      </c>
      <c r="D432" s="551"/>
      <c r="E432" s="268">
        <f t="shared" si="17"/>
        <v>0</v>
      </c>
      <c r="F432" s="268">
        <v>198</v>
      </c>
      <c r="G432" s="276" t="s">
        <v>497</v>
      </c>
      <c r="H432" s="403">
        <f t="shared" si="18"/>
        <v>19.8</v>
      </c>
    </row>
    <row r="435" ht="15.75" thickBot="1"/>
    <row r="436" spans="2:8" ht="12.75" customHeight="1" thickBot="1">
      <c r="B436" s="42"/>
      <c r="C436" s="42"/>
      <c r="D436" s="582" t="s">
        <v>892</v>
      </c>
      <c r="E436" s="583"/>
      <c r="F436" s="583"/>
      <c r="G436" s="583"/>
      <c r="H436" s="584"/>
    </row>
    <row r="437" spans="1:8" ht="75">
      <c r="A437" s="194" t="s">
        <v>140</v>
      </c>
      <c r="B437" s="195" t="s">
        <v>141</v>
      </c>
      <c r="C437" s="163" t="s">
        <v>657</v>
      </c>
      <c r="D437" s="194" t="s">
        <v>142</v>
      </c>
      <c r="E437" s="195" t="s">
        <v>143</v>
      </c>
      <c r="F437" s="195" t="s">
        <v>499</v>
      </c>
      <c r="G437" s="269" t="s">
        <v>156</v>
      </c>
      <c r="H437" s="196" t="s">
        <v>134</v>
      </c>
    </row>
    <row r="438" spans="1:8" ht="15" customHeight="1">
      <c r="A438" s="588" t="s">
        <v>487</v>
      </c>
      <c r="B438" s="255" t="s">
        <v>436</v>
      </c>
      <c r="C438" s="254" t="s">
        <v>480</v>
      </c>
      <c r="D438" s="549"/>
      <c r="E438" s="76">
        <f>($D$438*F438/1000)</f>
        <v>0</v>
      </c>
      <c r="F438" s="76">
        <v>7.4</v>
      </c>
      <c r="G438" s="274" t="s">
        <v>483</v>
      </c>
      <c r="H438" s="402"/>
    </row>
    <row r="439" spans="1:8" ht="30">
      <c r="A439" s="589"/>
      <c r="B439" s="255" t="s">
        <v>488</v>
      </c>
      <c r="C439" s="254" t="s">
        <v>483</v>
      </c>
      <c r="D439" s="550"/>
      <c r="E439" s="76">
        <f aca="true" t="shared" si="19" ref="E439:E454">($D$438*F439/1000)</f>
        <v>0</v>
      </c>
      <c r="F439" s="76">
        <v>3.7</v>
      </c>
      <c r="G439" s="274" t="s">
        <v>497</v>
      </c>
      <c r="H439" s="402"/>
    </row>
    <row r="440" spans="1:8" ht="30">
      <c r="A440" s="589"/>
      <c r="B440" s="256" t="s">
        <v>489</v>
      </c>
      <c r="C440" s="254" t="s">
        <v>483</v>
      </c>
      <c r="D440" s="550"/>
      <c r="E440" s="76">
        <f t="shared" si="19"/>
        <v>0</v>
      </c>
      <c r="F440" s="76">
        <v>-31.6</v>
      </c>
      <c r="G440" s="277" t="s">
        <v>502</v>
      </c>
      <c r="H440" s="402"/>
    </row>
    <row r="441" spans="1:8" ht="15">
      <c r="A441" s="589"/>
      <c r="B441" s="256" t="s">
        <v>490</v>
      </c>
      <c r="C441" s="254" t="s">
        <v>483</v>
      </c>
      <c r="D441" s="550"/>
      <c r="E441" s="76">
        <f t="shared" si="19"/>
        <v>0</v>
      </c>
      <c r="F441" s="76">
        <v>17.4</v>
      </c>
      <c r="G441" s="274" t="s">
        <v>503</v>
      </c>
      <c r="H441" s="402"/>
    </row>
    <row r="442" spans="1:8" ht="15">
      <c r="A442" s="589"/>
      <c r="B442" s="256" t="s">
        <v>491</v>
      </c>
      <c r="C442" s="254" t="s">
        <v>483</v>
      </c>
      <c r="D442" s="550"/>
      <c r="E442" s="76">
        <f t="shared" si="19"/>
        <v>0</v>
      </c>
      <c r="F442" s="76">
        <v>850</v>
      </c>
      <c r="G442" s="274" t="s">
        <v>504</v>
      </c>
      <c r="H442" s="402"/>
    </row>
    <row r="443" spans="1:8" ht="15">
      <c r="A443" s="589"/>
      <c r="B443" s="256" t="s">
        <v>492</v>
      </c>
      <c r="C443" s="254">
        <v>500</v>
      </c>
      <c r="D443" s="550"/>
      <c r="E443" s="76">
        <f t="shared" si="19"/>
        <v>0</v>
      </c>
      <c r="F443" s="76">
        <v>16</v>
      </c>
      <c r="G443" s="274" t="s">
        <v>501</v>
      </c>
      <c r="H443" s="402">
        <f>(F443/$C443)*100</f>
        <v>3.2</v>
      </c>
    </row>
    <row r="444" spans="1:8" ht="15">
      <c r="A444" s="589"/>
      <c r="B444" s="256" t="s">
        <v>451</v>
      </c>
      <c r="C444" s="254">
        <v>20</v>
      </c>
      <c r="D444" s="550"/>
      <c r="E444" s="76">
        <f t="shared" si="19"/>
        <v>0</v>
      </c>
      <c r="F444" s="76">
        <v>1.4</v>
      </c>
      <c r="G444" s="274" t="s">
        <v>501</v>
      </c>
      <c r="H444" s="402">
        <f>(F444/$C444)*100</f>
        <v>6.999999999999999</v>
      </c>
    </row>
    <row r="445" spans="1:8" ht="15">
      <c r="A445" s="589"/>
      <c r="B445" s="256" t="s">
        <v>452</v>
      </c>
      <c r="C445" s="254">
        <v>4000</v>
      </c>
      <c r="D445" s="550"/>
      <c r="E445" s="76" t="e">
        <f t="shared" si="19"/>
        <v>#VALUE!</v>
      </c>
      <c r="F445" s="76" t="s">
        <v>505</v>
      </c>
      <c r="G445" s="274" t="s">
        <v>501</v>
      </c>
      <c r="H445" s="402"/>
    </row>
    <row r="446" spans="1:8" ht="15">
      <c r="A446" s="589"/>
      <c r="B446" s="256" t="s">
        <v>453</v>
      </c>
      <c r="C446" s="254">
        <v>400</v>
      </c>
      <c r="D446" s="550"/>
      <c r="E446" s="76">
        <f t="shared" si="19"/>
        <v>0</v>
      </c>
      <c r="F446" s="76">
        <v>22</v>
      </c>
      <c r="G446" s="274" t="s">
        <v>501</v>
      </c>
      <c r="H446" s="402"/>
    </row>
    <row r="447" spans="1:8" ht="15">
      <c r="A447" s="589"/>
      <c r="B447" s="256" t="s">
        <v>455</v>
      </c>
      <c r="C447" s="254">
        <v>5</v>
      </c>
      <c r="D447" s="550"/>
      <c r="E447" s="76" t="e">
        <f t="shared" si="19"/>
        <v>#VALUE!</v>
      </c>
      <c r="F447" s="76" t="s">
        <v>473</v>
      </c>
      <c r="G447" s="274" t="s">
        <v>501</v>
      </c>
      <c r="H447" s="402"/>
    </row>
    <row r="448" spans="1:8" ht="15">
      <c r="A448" s="589"/>
      <c r="B448" s="257" t="s">
        <v>415</v>
      </c>
      <c r="C448" s="254">
        <v>300</v>
      </c>
      <c r="D448" s="550"/>
      <c r="E448" s="76" t="e">
        <f t="shared" si="19"/>
        <v>#VALUE!</v>
      </c>
      <c r="F448" s="76" t="s">
        <v>506</v>
      </c>
      <c r="G448" s="274" t="s">
        <v>501</v>
      </c>
      <c r="H448" s="402"/>
    </row>
    <row r="449" spans="1:8" ht="15">
      <c r="A449" s="589"/>
      <c r="B449" s="257" t="s">
        <v>458</v>
      </c>
      <c r="C449" s="254">
        <v>30</v>
      </c>
      <c r="D449" s="550"/>
      <c r="E449" s="76">
        <f t="shared" si="19"/>
        <v>0</v>
      </c>
      <c r="F449" s="76">
        <v>13</v>
      </c>
      <c r="G449" s="274" t="s">
        <v>501</v>
      </c>
      <c r="H449" s="402">
        <f>(F449/$C449)*100</f>
        <v>43.333333333333336</v>
      </c>
    </row>
    <row r="450" spans="1:8" ht="15">
      <c r="A450" s="589"/>
      <c r="B450" s="258" t="s">
        <v>493</v>
      </c>
      <c r="C450" s="254">
        <v>1000</v>
      </c>
      <c r="D450" s="550"/>
      <c r="E450" s="76" t="e">
        <f t="shared" si="19"/>
        <v>#VALUE!</v>
      </c>
      <c r="F450" s="76" t="s">
        <v>507</v>
      </c>
      <c r="G450" s="274" t="s">
        <v>501</v>
      </c>
      <c r="H450" s="402"/>
    </row>
    <row r="451" spans="1:8" ht="15">
      <c r="A451" s="589"/>
      <c r="B451" s="259" t="s">
        <v>494</v>
      </c>
      <c r="C451" s="254" t="s">
        <v>483</v>
      </c>
      <c r="D451" s="550"/>
      <c r="E451" s="76" t="e">
        <f t="shared" si="19"/>
        <v>#VALUE!</v>
      </c>
      <c r="F451" s="76" t="s">
        <v>479</v>
      </c>
      <c r="G451" s="274" t="s">
        <v>501</v>
      </c>
      <c r="H451" s="402"/>
    </row>
    <row r="452" spans="1:8" ht="15">
      <c r="A452" s="589"/>
      <c r="B452" s="259" t="s">
        <v>461</v>
      </c>
      <c r="C452" s="254">
        <v>200</v>
      </c>
      <c r="D452" s="550"/>
      <c r="E452" s="76" t="e">
        <f t="shared" si="19"/>
        <v>#VALUE!</v>
      </c>
      <c r="F452" s="76" t="s">
        <v>479</v>
      </c>
      <c r="G452" s="274" t="s">
        <v>501</v>
      </c>
      <c r="H452" s="402"/>
    </row>
    <row r="453" spans="1:8" ht="15">
      <c r="A453" s="589"/>
      <c r="B453" s="259" t="s">
        <v>495</v>
      </c>
      <c r="C453" s="254" t="s">
        <v>483</v>
      </c>
      <c r="D453" s="550"/>
      <c r="E453" s="76" t="e">
        <f t="shared" si="19"/>
        <v>#VALUE!</v>
      </c>
      <c r="F453" s="76" t="s">
        <v>479</v>
      </c>
      <c r="G453" s="274" t="s">
        <v>501</v>
      </c>
      <c r="H453" s="402"/>
    </row>
    <row r="454" spans="1:8" ht="15.75" thickBot="1">
      <c r="A454" s="590"/>
      <c r="B454" s="273" t="s">
        <v>465</v>
      </c>
      <c r="C454" s="271">
        <v>1000</v>
      </c>
      <c r="D454" s="551"/>
      <c r="E454" s="268">
        <f t="shared" si="19"/>
        <v>0</v>
      </c>
      <c r="F454" s="268">
        <v>226</v>
      </c>
      <c r="G454" s="276" t="s">
        <v>497</v>
      </c>
      <c r="H454" s="403">
        <f>(F454/$C454)*100</f>
        <v>22.6</v>
      </c>
    </row>
    <row r="457" ht="15.75" thickBot="1"/>
    <row r="458" spans="2:8" ht="12.75" customHeight="1" thickBot="1">
      <c r="B458" s="42"/>
      <c r="C458" s="42"/>
      <c r="D458" s="582" t="s">
        <v>893</v>
      </c>
      <c r="E458" s="583"/>
      <c r="F458" s="583"/>
      <c r="G458" s="583"/>
      <c r="H458" s="584"/>
    </row>
    <row r="459" spans="1:8" ht="75">
      <c r="A459" s="194" t="s">
        <v>140</v>
      </c>
      <c r="B459" s="195" t="s">
        <v>141</v>
      </c>
      <c r="C459" s="163" t="s">
        <v>657</v>
      </c>
      <c r="D459" s="194" t="s">
        <v>142</v>
      </c>
      <c r="E459" s="195" t="s">
        <v>143</v>
      </c>
      <c r="F459" s="195" t="s">
        <v>499</v>
      </c>
      <c r="G459" s="163" t="s">
        <v>156</v>
      </c>
      <c r="H459" s="196" t="s">
        <v>134</v>
      </c>
    </row>
    <row r="460" spans="1:8" ht="15" customHeight="1">
      <c r="A460" s="588" t="s">
        <v>487</v>
      </c>
      <c r="B460" s="255" t="s">
        <v>436</v>
      </c>
      <c r="C460" s="254" t="s">
        <v>480</v>
      </c>
      <c r="D460" s="549"/>
      <c r="E460" s="76">
        <f>($D$460*F460/1000)</f>
        <v>0</v>
      </c>
      <c r="F460" s="76">
        <v>7.3</v>
      </c>
      <c r="G460" s="274" t="s">
        <v>483</v>
      </c>
      <c r="H460" s="402"/>
    </row>
    <row r="461" spans="1:8" ht="30">
      <c r="A461" s="589"/>
      <c r="B461" s="255" t="s">
        <v>488</v>
      </c>
      <c r="C461" s="254" t="s">
        <v>483</v>
      </c>
      <c r="D461" s="550"/>
      <c r="E461" s="76">
        <f aca="true" t="shared" si="20" ref="E461:E476">($D$460*F461/1000)</f>
        <v>0</v>
      </c>
      <c r="F461" s="76">
        <v>3.5</v>
      </c>
      <c r="G461" s="274" t="s">
        <v>497</v>
      </c>
      <c r="H461" s="402"/>
    </row>
    <row r="462" spans="1:8" ht="30">
      <c r="A462" s="589"/>
      <c r="B462" s="256" t="s">
        <v>489</v>
      </c>
      <c r="C462" s="254" t="s">
        <v>483</v>
      </c>
      <c r="D462" s="550"/>
      <c r="E462" s="76">
        <f t="shared" si="20"/>
        <v>0</v>
      </c>
      <c r="F462" s="76">
        <v>-30.6</v>
      </c>
      <c r="G462" s="277" t="s">
        <v>502</v>
      </c>
      <c r="H462" s="402"/>
    </row>
    <row r="463" spans="1:8" ht="15">
      <c r="A463" s="589"/>
      <c r="B463" s="256" t="s">
        <v>490</v>
      </c>
      <c r="C463" s="254" t="s">
        <v>483</v>
      </c>
      <c r="D463" s="550"/>
      <c r="E463" s="76">
        <f t="shared" si="20"/>
        <v>0</v>
      </c>
      <c r="F463" s="76">
        <v>16.8</v>
      </c>
      <c r="G463" s="274" t="s">
        <v>503</v>
      </c>
      <c r="H463" s="402"/>
    </row>
    <row r="464" spans="1:8" ht="15">
      <c r="A464" s="589"/>
      <c r="B464" s="256" t="s">
        <v>491</v>
      </c>
      <c r="C464" s="254" t="s">
        <v>483</v>
      </c>
      <c r="D464" s="550"/>
      <c r="E464" s="76">
        <f t="shared" si="20"/>
        <v>0</v>
      </c>
      <c r="F464" s="76">
        <v>830</v>
      </c>
      <c r="G464" s="274" t="s">
        <v>504</v>
      </c>
      <c r="H464" s="402"/>
    </row>
    <row r="465" spans="1:8" ht="15">
      <c r="A465" s="589"/>
      <c r="B465" s="256" t="s">
        <v>492</v>
      </c>
      <c r="C465" s="254">
        <v>500</v>
      </c>
      <c r="D465" s="550"/>
      <c r="E465" s="76">
        <f t="shared" si="20"/>
        <v>0</v>
      </c>
      <c r="F465" s="76">
        <v>2.6</v>
      </c>
      <c r="G465" s="274" t="s">
        <v>501</v>
      </c>
      <c r="H465" s="402">
        <f>(F465/$C465)*100</f>
        <v>0.52</v>
      </c>
    </row>
    <row r="466" spans="1:8" ht="15">
      <c r="A466" s="589"/>
      <c r="B466" s="256" t="s">
        <v>451</v>
      </c>
      <c r="C466" s="254">
        <v>20</v>
      </c>
      <c r="D466" s="550"/>
      <c r="E466" s="76">
        <f t="shared" si="20"/>
        <v>0</v>
      </c>
      <c r="F466" s="76">
        <v>1.2</v>
      </c>
      <c r="G466" s="274" t="s">
        <v>501</v>
      </c>
      <c r="H466" s="402">
        <f>(F466/$C466)*100</f>
        <v>6</v>
      </c>
    </row>
    <row r="467" spans="1:8" ht="15">
      <c r="A467" s="589"/>
      <c r="B467" s="256" t="s">
        <v>452</v>
      </c>
      <c r="C467" s="254">
        <v>4000</v>
      </c>
      <c r="D467" s="550"/>
      <c r="E467" s="76" t="e">
        <f t="shared" si="20"/>
        <v>#VALUE!</v>
      </c>
      <c r="F467" s="76" t="s">
        <v>505</v>
      </c>
      <c r="G467" s="274" t="s">
        <v>501</v>
      </c>
      <c r="H467" s="402"/>
    </row>
    <row r="468" spans="1:8" ht="15">
      <c r="A468" s="589"/>
      <c r="B468" s="256" t="s">
        <v>453</v>
      </c>
      <c r="C468" s="254">
        <v>400</v>
      </c>
      <c r="D468" s="550"/>
      <c r="E468" s="76" t="e">
        <f t="shared" si="20"/>
        <v>#VALUE!</v>
      </c>
      <c r="F468" s="76" t="s">
        <v>505</v>
      </c>
      <c r="G468" s="274" t="s">
        <v>501</v>
      </c>
      <c r="H468" s="402"/>
    </row>
    <row r="469" spans="1:8" ht="15">
      <c r="A469" s="589"/>
      <c r="B469" s="256" t="s">
        <v>455</v>
      </c>
      <c r="C469" s="254">
        <v>5</v>
      </c>
      <c r="D469" s="550"/>
      <c r="E469" s="76" t="e">
        <f t="shared" si="20"/>
        <v>#VALUE!</v>
      </c>
      <c r="F469" s="76" t="s">
        <v>473</v>
      </c>
      <c r="G469" s="274" t="s">
        <v>501</v>
      </c>
      <c r="H469" s="402"/>
    </row>
    <row r="470" spans="1:8" ht="15">
      <c r="A470" s="589"/>
      <c r="B470" s="257" t="s">
        <v>415</v>
      </c>
      <c r="C470" s="254">
        <v>300</v>
      </c>
      <c r="D470" s="550"/>
      <c r="E470" s="76" t="e">
        <f t="shared" si="20"/>
        <v>#VALUE!</v>
      </c>
      <c r="F470" s="76" t="s">
        <v>506</v>
      </c>
      <c r="G470" s="274" t="s">
        <v>501</v>
      </c>
      <c r="H470" s="402"/>
    </row>
    <row r="471" spans="1:8" ht="15">
      <c r="A471" s="589"/>
      <c r="B471" s="257" t="s">
        <v>458</v>
      </c>
      <c r="C471" s="254">
        <v>30</v>
      </c>
      <c r="D471" s="550"/>
      <c r="E471" s="76">
        <f t="shared" si="20"/>
        <v>0</v>
      </c>
      <c r="F471" s="76">
        <v>2.8</v>
      </c>
      <c r="G471" s="274" t="s">
        <v>501</v>
      </c>
      <c r="H471" s="402">
        <f>(F471/$C471)*100</f>
        <v>9.333333333333332</v>
      </c>
    </row>
    <row r="472" spans="1:8" ht="15">
      <c r="A472" s="589"/>
      <c r="B472" s="258" t="s">
        <v>493</v>
      </c>
      <c r="C472" s="254">
        <v>1000</v>
      </c>
      <c r="D472" s="550"/>
      <c r="E472" s="76" t="e">
        <f t="shared" si="20"/>
        <v>#VALUE!</v>
      </c>
      <c r="F472" s="76" t="s">
        <v>507</v>
      </c>
      <c r="G472" s="274" t="s">
        <v>501</v>
      </c>
      <c r="H472" s="402"/>
    </row>
    <row r="473" spans="1:8" ht="15">
      <c r="A473" s="589"/>
      <c r="B473" s="259" t="s">
        <v>494</v>
      </c>
      <c r="C473" s="254" t="s">
        <v>483</v>
      </c>
      <c r="D473" s="550"/>
      <c r="E473" s="76" t="e">
        <f t="shared" si="20"/>
        <v>#VALUE!</v>
      </c>
      <c r="F473" s="76" t="s">
        <v>479</v>
      </c>
      <c r="G473" s="274" t="s">
        <v>501</v>
      </c>
      <c r="H473" s="402"/>
    </row>
    <row r="474" spans="1:8" ht="15">
      <c r="A474" s="589"/>
      <c r="B474" s="259" t="s">
        <v>461</v>
      </c>
      <c r="C474" s="254">
        <v>200</v>
      </c>
      <c r="D474" s="550"/>
      <c r="E474" s="76" t="e">
        <f t="shared" si="20"/>
        <v>#VALUE!</v>
      </c>
      <c r="F474" s="76" t="s">
        <v>479</v>
      </c>
      <c r="G474" s="274" t="s">
        <v>501</v>
      </c>
      <c r="H474" s="402"/>
    </row>
    <row r="475" spans="1:8" ht="15">
      <c r="A475" s="589"/>
      <c r="B475" s="259" t="s">
        <v>495</v>
      </c>
      <c r="C475" s="254" t="s">
        <v>483</v>
      </c>
      <c r="D475" s="550"/>
      <c r="E475" s="76" t="e">
        <f t="shared" si="20"/>
        <v>#VALUE!</v>
      </c>
      <c r="F475" s="76" t="s">
        <v>479</v>
      </c>
      <c r="G475" s="274" t="s">
        <v>501</v>
      </c>
      <c r="H475" s="402"/>
    </row>
    <row r="476" spans="1:8" ht="15.75" thickBot="1">
      <c r="A476" s="590"/>
      <c r="B476" s="273" t="s">
        <v>465</v>
      </c>
      <c r="C476" s="271">
        <v>1000</v>
      </c>
      <c r="D476" s="551"/>
      <c r="E476" s="268">
        <f t="shared" si="20"/>
        <v>0</v>
      </c>
      <c r="F476" s="268">
        <v>12</v>
      </c>
      <c r="G476" s="276" t="s">
        <v>497</v>
      </c>
      <c r="H476" s="403">
        <f>(F476/$C476)*100</f>
        <v>1.2</v>
      </c>
    </row>
  </sheetData>
  <sheetProtection selectLockedCells="1" selectUnlockedCells="1"/>
  <mergeCells count="66">
    <mergeCell ref="D77:H77"/>
    <mergeCell ref="A79:A112"/>
    <mergeCell ref="D79:D112"/>
    <mergeCell ref="A116:A126"/>
    <mergeCell ref="D116:D126"/>
    <mergeCell ref="A14:A24"/>
    <mergeCell ref="D14:D24"/>
    <mergeCell ref="D26:H26"/>
    <mergeCell ref="A28:A61"/>
    <mergeCell ref="D28:D61"/>
    <mergeCell ref="D63:H63"/>
    <mergeCell ref="A65:A75"/>
    <mergeCell ref="D65:D75"/>
    <mergeCell ref="D458:H458"/>
    <mergeCell ref="A460:A476"/>
    <mergeCell ref="D460:D476"/>
    <mergeCell ref="D414:H414"/>
    <mergeCell ref="A416:A432"/>
    <mergeCell ref="D416:D432"/>
    <mergeCell ref="D436:H436"/>
    <mergeCell ref="A438:A454"/>
    <mergeCell ref="D438:D454"/>
    <mergeCell ref="D370:H370"/>
    <mergeCell ref="A372:A388"/>
    <mergeCell ref="D372:D388"/>
    <mergeCell ref="D392:H392"/>
    <mergeCell ref="A394:A410"/>
    <mergeCell ref="D394:D410"/>
    <mergeCell ref="D326:H326"/>
    <mergeCell ref="A328:A344"/>
    <mergeCell ref="D328:D344"/>
    <mergeCell ref="D348:H348"/>
    <mergeCell ref="A350:A366"/>
    <mergeCell ref="D350:D366"/>
    <mergeCell ref="D282:H282"/>
    <mergeCell ref="A284:A300"/>
    <mergeCell ref="D284:D300"/>
    <mergeCell ref="D304:H304"/>
    <mergeCell ref="A306:A322"/>
    <mergeCell ref="D306:D322"/>
    <mergeCell ref="D238:H238"/>
    <mergeCell ref="A240:A256"/>
    <mergeCell ref="D240:D256"/>
    <mergeCell ref="D260:H260"/>
    <mergeCell ref="A262:A278"/>
    <mergeCell ref="D262:D278"/>
    <mergeCell ref="D216:H216"/>
    <mergeCell ref="A218:A234"/>
    <mergeCell ref="D218:D234"/>
    <mergeCell ref="A130:A163"/>
    <mergeCell ref="D130:D163"/>
    <mergeCell ref="D165:H165"/>
    <mergeCell ref="A167:A177"/>
    <mergeCell ref="D167:D177"/>
    <mergeCell ref="D179:H179"/>
    <mergeCell ref="A181:A214"/>
    <mergeCell ref="D181:D214"/>
    <mergeCell ref="A1:H1"/>
    <mergeCell ref="A3:H3"/>
    <mergeCell ref="A5:H5"/>
    <mergeCell ref="A11:H11"/>
    <mergeCell ref="B7:B9"/>
    <mergeCell ref="C7:C9"/>
    <mergeCell ref="D12:H12"/>
    <mergeCell ref="D128:H128"/>
    <mergeCell ref="D114:H114"/>
  </mergeCells>
  <printOptions/>
  <pageMargins left="0.39375" right="0.39375" top="0.39375" bottom="0.39375" header="0.5118055555555555" footer="0.5118055555555555"/>
  <pageSetup fitToHeight="1"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rgb="FF92D050"/>
    <pageSetUpPr fitToPage="1"/>
  </sheetPr>
  <dimension ref="A1:Q42"/>
  <sheetViews>
    <sheetView zoomScalePageLayoutView="0" workbookViewId="0" topLeftCell="A1">
      <selection activeCell="I13" sqref="I13:I34"/>
    </sheetView>
  </sheetViews>
  <sheetFormatPr defaultColWidth="9.140625" defaultRowHeight="12.75"/>
  <cols>
    <col min="1" max="1" width="25.57421875" style="1" customWidth="1"/>
    <col min="2" max="2" width="21.28125" style="1" customWidth="1"/>
    <col min="3" max="3" width="20.57421875" style="1" customWidth="1"/>
    <col min="4" max="7" width="19.00390625" style="1" customWidth="1"/>
    <col min="8" max="8" width="22.8515625" style="1" customWidth="1"/>
    <col min="9" max="9" width="90.8515625" style="1" customWidth="1"/>
    <col min="10" max="10" width="15.7109375" style="1" customWidth="1"/>
    <col min="11" max="11" width="19.28125" style="1" customWidth="1"/>
    <col min="12" max="12" width="23.00390625" style="1" customWidth="1"/>
    <col min="13" max="16384" width="9.140625" style="1" customWidth="1"/>
  </cols>
  <sheetData>
    <row r="1" spans="1:17" ht="15">
      <c r="A1" s="534" t="s">
        <v>21</v>
      </c>
      <c r="B1" s="534"/>
      <c r="C1" s="534"/>
      <c r="D1" s="534"/>
      <c r="E1" s="534"/>
      <c r="F1" s="534"/>
      <c r="G1" s="534"/>
      <c r="H1" s="534"/>
      <c r="I1" s="534"/>
      <c r="J1" s="77"/>
      <c r="K1" s="77"/>
      <c r="L1" s="77"/>
      <c r="M1" s="77"/>
      <c r="N1" s="77"/>
      <c r="O1" s="77"/>
      <c r="P1" s="77"/>
      <c r="Q1" s="77"/>
    </row>
    <row r="2" spans="1:17" ht="15">
      <c r="A2" s="20"/>
      <c r="B2" s="42"/>
      <c r="C2" s="42"/>
      <c r="D2" s="42"/>
      <c r="E2" s="42"/>
      <c r="F2" s="42"/>
      <c r="G2" s="42"/>
      <c r="H2" s="42"/>
      <c r="I2" s="42"/>
      <c r="J2" s="42"/>
      <c r="K2" s="42"/>
      <c r="L2" s="42"/>
      <c r="M2" s="42"/>
      <c r="N2" s="42"/>
      <c r="O2" s="42"/>
      <c r="P2" s="42"/>
      <c r="Q2" s="42"/>
    </row>
    <row r="3" spans="1:17" ht="15">
      <c r="A3" s="534" t="s">
        <v>144</v>
      </c>
      <c r="B3" s="534"/>
      <c r="C3" s="534"/>
      <c r="D3" s="534"/>
      <c r="E3" s="534"/>
      <c r="F3" s="534"/>
      <c r="G3" s="534"/>
      <c r="H3" s="534"/>
      <c r="I3" s="534"/>
      <c r="J3" s="77"/>
      <c r="K3" s="77"/>
      <c r="L3" s="77"/>
      <c r="M3" s="77"/>
      <c r="N3" s="77"/>
      <c r="O3" s="77"/>
      <c r="P3" s="77"/>
      <c r="Q3" s="77"/>
    </row>
    <row r="4" spans="1:17" ht="15">
      <c r="A4" s="40"/>
      <c r="B4" s="42"/>
      <c r="C4" s="42"/>
      <c r="D4" s="42"/>
      <c r="E4" s="42"/>
      <c r="F4" s="42"/>
      <c r="G4" s="42"/>
      <c r="H4" s="42"/>
      <c r="I4" s="42"/>
      <c r="J4" s="42"/>
      <c r="K4" s="42"/>
      <c r="L4" s="42"/>
      <c r="M4" s="42"/>
      <c r="N4" s="42"/>
      <c r="O4" s="42"/>
      <c r="P4" s="42"/>
      <c r="Q4" s="42"/>
    </row>
    <row r="5" spans="1:4" ht="12.75" customHeight="1">
      <c r="A5" s="539" t="s">
        <v>145</v>
      </c>
      <c r="B5" s="539"/>
      <c r="C5" s="539"/>
      <c r="D5" s="404" t="s">
        <v>246</v>
      </c>
    </row>
    <row r="6" spans="1:4" ht="12.75" customHeight="1">
      <c r="A6" s="539" t="s">
        <v>146</v>
      </c>
      <c r="B6" s="539"/>
      <c r="C6" s="539"/>
      <c r="D6" s="404">
        <v>2019</v>
      </c>
    </row>
    <row r="7" spans="1:4" ht="12.75" customHeight="1">
      <c r="A7" s="539" t="s">
        <v>147</v>
      </c>
      <c r="B7" s="539"/>
      <c r="C7" s="539"/>
      <c r="D7" s="404" t="s">
        <v>247</v>
      </c>
    </row>
    <row r="10" spans="1:9" ht="15">
      <c r="A10" s="570" t="s">
        <v>148</v>
      </c>
      <c r="B10" s="570"/>
      <c r="C10" s="570"/>
      <c r="D10" s="570"/>
      <c r="E10" s="570"/>
      <c r="F10" s="570"/>
      <c r="G10" s="570"/>
      <c r="H10" s="570"/>
      <c r="I10" s="570"/>
    </row>
    <row r="11" spans="1:7" ht="12.75" customHeight="1" thickBot="1">
      <c r="A11" s="2"/>
      <c r="D11" s="594" t="s">
        <v>149</v>
      </c>
      <c r="E11" s="594"/>
      <c r="F11" s="594" t="s">
        <v>150</v>
      </c>
      <c r="G11" s="594"/>
    </row>
    <row r="12" spans="1:9" ht="45">
      <c r="A12" s="198" t="s">
        <v>151</v>
      </c>
      <c r="B12" s="199" t="s">
        <v>152</v>
      </c>
      <c r="C12" s="200" t="s">
        <v>153</v>
      </c>
      <c r="D12" s="200" t="s">
        <v>154</v>
      </c>
      <c r="E12" s="200" t="s">
        <v>155</v>
      </c>
      <c r="F12" s="200" t="s">
        <v>154</v>
      </c>
      <c r="G12" s="200" t="s">
        <v>155</v>
      </c>
      <c r="H12" s="199" t="s">
        <v>156</v>
      </c>
      <c r="I12" s="201" t="s">
        <v>157</v>
      </c>
    </row>
    <row r="13" spans="1:9" ht="18.75" customHeight="1">
      <c r="A13" s="202" t="s">
        <v>310</v>
      </c>
      <c r="B13" s="79" t="s">
        <v>308</v>
      </c>
      <c r="C13" s="80" t="s">
        <v>307</v>
      </c>
      <c r="D13" s="79">
        <v>59.8</v>
      </c>
      <c r="E13" s="79">
        <v>54.9</v>
      </c>
      <c r="F13" s="79">
        <v>65</v>
      </c>
      <c r="G13" s="79">
        <v>65</v>
      </c>
      <c r="H13" s="79" t="s">
        <v>309</v>
      </c>
      <c r="I13" s="591" t="s">
        <v>425</v>
      </c>
    </row>
    <row r="14" spans="1:9" ht="15.75" customHeight="1">
      <c r="A14" s="202" t="s">
        <v>311</v>
      </c>
      <c r="B14" s="79" t="s">
        <v>308</v>
      </c>
      <c r="C14" s="80" t="s">
        <v>307</v>
      </c>
      <c r="D14" s="79">
        <v>61.6</v>
      </c>
      <c r="E14" s="79">
        <v>58.8</v>
      </c>
      <c r="F14" s="79">
        <v>65</v>
      </c>
      <c r="G14" s="79">
        <v>65</v>
      </c>
      <c r="H14" s="79" t="s">
        <v>309</v>
      </c>
      <c r="I14" s="592"/>
    </row>
    <row r="15" spans="1:9" ht="15" customHeight="1">
      <c r="A15" s="202" t="s">
        <v>312</v>
      </c>
      <c r="B15" s="79" t="s">
        <v>308</v>
      </c>
      <c r="C15" s="80" t="s">
        <v>307</v>
      </c>
      <c r="D15" s="79">
        <v>56.5</v>
      </c>
      <c r="E15" s="79">
        <v>54.6</v>
      </c>
      <c r="F15" s="79">
        <v>65</v>
      </c>
      <c r="G15" s="79">
        <v>65</v>
      </c>
      <c r="H15" s="79" t="s">
        <v>309</v>
      </c>
      <c r="I15" s="592"/>
    </row>
    <row r="16" spans="1:9" ht="30">
      <c r="A16" s="202" t="s">
        <v>313</v>
      </c>
      <c r="B16" s="79" t="s">
        <v>308</v>
      </c>
      <c r="C16" s="80" t="s">
        <v>307</v>
      </c>
      <c r="D16" s="79">
        <v>58.7</v>
      </c>
      <c r="E16" s="79">
        <v>53.3</v>
      </c>
      <c r="F16" s="79">
        <v>70</v>
      </c>
      <c r="G16" s="79">
        <v>70</v>
      </c>
      <c r="H16" s="79" t="s">
        <v>309</v>
      </c>
      <c r="I16" s="592"/>
    </row>
    <row r="17" spans="1:9" ht="30">
      <c r="A17" s="202" t="s">
        <v>314</v>
      </c>
      <c r="B17" s="79" t="s">
        <v>308</v>
      </c>
      <c r="C17" s="80" t="s">
        <v>307</v>
      </c>
      <c r="D17" s="79">
        <v>57.4</v>
      </c>
      <c r="E17" s="79">
        <v>53.7</v>
      </c>
      <c r="F17" s="79">
        <v>70</v>
      </c>
      <c r="G17" s="79">
        <v>70</v>
      </c>
      <c r="H17" s="79" t="s">
        <v>309</v>
      </c>
      <c r="I17" s="592"/>
    </row>
    <row r="18" spans="1:9" ht="30">
      <c r="A18" s="202" t="s">
        <v>315</v>
      </c>
      <c r="B18" s="79" t="s">
        <v>308</v>
      </c>
      <c r="C18" s="80" t="s">
        <v>307</v>
      </c>
      <c r="D18" s="79">
        <v>58</v>
      </c>
      <c r="E18" s="79">
        <v>53.9</v>
      </c>
      <c r="F18" s="79">
        <v>70</v>
      </c>
      <c r="G18" s="79">
        <v>70</v>
      </c>
      <c r="H18" s="79" t="s">
        <v>309</v>
      </c>
      <c r="I18" s="592"/>
    </row>
    <row r="19" spans="1:9" ht="30">
      <c r="A19" s="202" t="s">
        <v>316</v>
      </c>
      <c r="B19" s="79" t="s">
        <v>308</v>
      </c>
      <c r="C19" s="80" t="s">
        <v>307</v>
      </c>
      <c r="D19" s="79">
        <v>62.7</v>
      </c>
      <c r="E19" s="79">
        <v>58</v>
      </c>
      <c r="F19" s="79">
        <v>70</v>
      </c>
      <c r="G19" s="79">
        <v>70</v>
      </c>
      <c r="H19" s="79" t="s">
        <v>309</v>
      </c>
      <c r="I19" s="592"/>
    </row>
    <row r="20" spans="1:9" ht="30">
      <c r="A20" s="202" t="s">
        <v>317</v>
      </c>
      <c r="B20" s="79" t="s">
        <v>308</v>
      </c>
      <c r="C20" s="80" t="s">
        <v>307</v>
      </c>
      <c r="D20" s="79">
        <v>64.9</v>
      </c>
      <c r="E20" s="79">
        <v>62.8</v>
      </c>
      <c r="F20" s="79">
        <v>70</v>
      </c>
      <c r="G20" s="79">
        <v>70</v>
      </c>
      <c r="H20" s="79" t="s">
        <v>309</v>
      </c>
      <c r="I20" s="592"/>
    </row>
    <row r="21" spans="1:9" ht="30">
      <c r="A21" s="202" t="s">
        <v>318</v>
      </c>
      <c r="B21" s="79" t="s">
        <v>308</v>
      </c>
      <c r="C21" s="80" t="s">
        <v>307</v>
      </c>
      <c r="D21" s="79">
        <v>58.6</v>
      </c>
      <c r="E21" s="79">
        <v>53.7</v>
      </c>
      <c r="F21" s="79">
        <v>70</v>
      </c>
      <c r="G21" s="79">
        <v>70</v>
      </c>
      <c r="H21" s="79" t="s">
        <v>309</v>
      </c>
      <c r="I21" s="592"/>
    </row>
    <row r="22" spans="1:9" ht="30">
      <c r="A22" s="202" t="s">
        <v>319</v>
      </c>
      <c r="B22" s="79" t="s">
        <v>308</v>
      </c>
      <c r="C22" s="80" t="s">
        <v>307</v>
      </c>
      <c r="D22" s="79">
        <v>55.4</v>
      </c>
      <c r="E22" s="79">
        <v>50.6</v>
      </c>
      <c r="F22" s="79">
        <v>70</v>
      </c>
      <c r="G22" s="79">
        <v>70</v>
      </c>
      <c r="H22" s="79" t="s">
        <v>309</v>
      </c>
      <c r="I22" s="592"/>
    </row>
    <row r="23" spans="1:9" ht="30">
      <c r="A23" s="202" t="s">
        <v>320</v>
      </c>
      <c r="B23" s="79" t="s">
        <v>308</v>
      </c>
      <c r="C23" s="80" t="s">
        <v>307</v>
      </c>
      <c r="D23" s="79">
        <v>52.1</v>
      </c>
      <c r="E23" s="79">
        <v>50.8</v>
      </c>
      <c r="F23" s="79">
        <v>70</v>
      </c>
      <c r="G23" s="79">
        <v>70</v>
      </c>
      <c r="H23" s="79" t="s">
        <v>309</v>
      </c>
      <c r="I23" s="592"/>
    </row>
    <row r="24" spans="1:9" ht="30">
      <c r="A24" s="202" t="s">
        <v>321</v>
      </c>
      <c r="B24" s="79" t="s">
        <v>308</v>
      </c>
      <c r="C24" s="80" t="s">
        <v>307</v>
      </c>
      <c r="D24" s="79">
        <v>51.8</v>
      </c>
      <c r="E24" s="79">
        <v>51.6</v>
      </c>
      <c r="F24" s="79">
        <v>70</v>
      </c>
      <c r="G24" s="79">
        <v>70</v>
      </c>
      <c r="H24" s="79" t="s">
        <v>309</v>
      </c>
      <c r="I24" s="592"/>
    </row>
    <row r="25" spans="1:9" ht="30">
      <c r="A25" s="202" t="s">
        <v>322</v>
      </c>
      <c r="B25" s="79" t="s">
        <v>308</v>
      </c>
      <c r="C25" s="80" t="s">
        <v>307</v>
      </c>
      <c r="D25" s="79">
        <v>51.1</v>
      </c>
      <c r="E25" s="79">
        <v>51.4</v>
      </c>
      <c r="F25" s="79">
        <v>70</v>
      </c>
      <c r="G25" s="79">
        <v>70</v>
      </c>
      <c r="H25" s="79" t="s">
        <v>309</v>
      </c>
      <c r="I25" s="592"/>
    </row>
    <row r="26" spans="1:9" ht="30">
      <c r="A26" s="202" t="s">
        <v>323</v>
      </c>
      <c r="B26" s="79" t="s">
        <v>308</v>
      </c>
      <c r="C26" s="80" t="s">
        <v>307</v>
      </c>
      <c r="D26" s="79">
        <v>53.2</v>
      </c>
      <c r="E26" s="79">
        <v>51.6</v>
      </c>
      <c r="F26" s="79">
        <v>70</v>
      </c>
      <c r="G26" s="79">
        <v>70</v>
      </c>
      <c r="H26" s="79" t="s">
        <v>309</v>
      </c>
      <c r="I26" s="592"/>
    </row>
    <row r="27" spans="1:9" ht="30">
      <c r="A27" s="202" t="s">
        <v>324</v>
      </c>
      <c r="B27" s="79" t="s">
        <v>308</v>
      </c>
      <c r="C27" s="80" t="s">
        <v>307</v>
      </c>
      <c r="D27" s="79">
        <v>54.1</v>
      </c>
      <c r="E27" s="79">
        <v>53.6</v>
      </c>
      <c r="F27" s="79">
        <v>70</v>
      </c>
      <c r="G27" s="79">
        <v>70</v>
      </c>
      <c r="H27" s="79" t="s">
        <v>309</v>
      </c>
      <c r="I27" s="592"/>
    </row>
    <row r="28" spans="1:9" ht="30">
      <c r="A28" s="202" t="s">
        <v>325</v>
      </c>
      <c r="B28" s="79" t="s">
        <v>308</v>
      </c>
      <c r="C28" s="80" t="s">
        <v>307</v>
      </c>
      <c r="D28" s="79">
        <v>61.1</v>
      </c>
      <c r="E28" s="79">
        <v>54.8</v>
      </c>
      <c r="F28" s="79">
        <v>70</v>
      </c>
      <c r="G28" s="79">
        <v>70</v>
      </c>
      <c r="H28" s="79" t="s">
        <v>309</v>
      </c>
      <c r="I28" s="592"/>
    </row>
    <row r="29" spans="1:9" ht="30">
      <c r="A29" s="202" t="s">
        <v>326</v>
      </c>
      <c r="B29" s="79" t="s">
        <v>308</v>
      </c>
      <c r="C29" s="80" t="s">
        <v>307</v>
      </c>
      <c r="D29" s="79">
        <v>58.7</v>
      </c>
      <c r="E29" s="79">
        <v>54.3</v>
      </c>
      <c r="F29" s="79">
        <v>70</v>
      </c>
      <c r="G29" s="79">
        <v>70</v>
      </c>
      <c r="H29" s="79" t="s">
        <v>309</v>
      </c>
      <c r="I29" s="592"/>
    </row>
    <row r="30" spans="1:9" ht="30">
      <c r="A30" s="202" t="s">
        <v>327</v>
      </c>
      <c r="B30" s="79" t="s">
        <v>308</v>
      </c>
      <c r="C30" s="80" t="s">
        <v>307</v>
      </c>
      <c r="D30" s="79">
        <v>59.4</v>
      </c>
      <c r="E30" s="79">
        <v>53.9</v>
      </c>
      <c r="F30" s="79">
        <v>70</v>
      </c>
      <c r="G30" s="79">
        <v>70</v>
      </c>
      <c r="H30" s="79" t="s">
        <v>309</v>
      </c>
      <c r="I30" s="592"/>
    </row>
    <row r="31" spans="1:9" ht="30">
      <c r="A31" s="202" t="s">
        <v>328</v>
      </c>
      <c r="B31" s="79" t="s">
        <v>308</v>
      </c>
      <c r="C31" s="80" t="s">
        <v>307</v>
      </c>
      <c r="D31" s="79">
        <v>63.3</v>
      </c>
      <c r="E31" s="79">
        <v>59.7</v>
      </c>
      <c r="F31" s="79">
        <v>70</v>
      </c>
      <c r="G31" s="79">
        <v>70</v>
      </c>
      <c r="H31" s="79" t="s">
        <v>309</v>
      </c>
      <c r="I31" s="592"/>
    </row>
    <row r="32" spans="1:9" ht="18" customHeight="1">
      <c r="A32" s="202" t="s">
        <v>329</v>
      </c>
      <c r="B32" s="79" t="s">
        <v>308</v>
      </c>
      <c r="C32" s="80" t="s">
        <v>307</v>
      </c>
      <c r="D32" s="79">
        <v>59.3</v>
      </c>
      <c r="E32" s="79">
        <v>56.4</v>
      </c>
      <c r="F32" s="79">
        <v>70</v>
      </c>
      <c r="G32" s="79">
        <v>70</v>
      </c>
      <c r="H32" s="79" t="s">
        <v>309</v>
      </c>
      <c r="I32" s="592"/>
    </row>
    <row r="33" spans="1:9" ht="18.75" customHeight="1">
      <c r="A33" s="202" t="s">
        <v>330</v>
      </c>
      <c r="B33" s="79" t="s">
        <v>308</v>
      </c>
      <c r="C33" s="80" t="s">
        <v>307</v>
      </c>
      <c r="D33" s="79">
        <v>58.5</v>
      </c>
      <c r="E33" s="79">
        <v>57.1</v>
      </c>
      <c r="F33" s="79">
        <v>70</v>
      </c>
      <c r="G33" s="79">
        <v>70</v>
      </c>
      <c r="H33" s="79" t="s">
        <v>309</v>
      </c>
      <c r="I33" s="592"/>
    </row>
    <row r="34" spans="1:9" ht="17.25" customHeight="1" thickBot="1">
      <c r="A34" s="203" t="s">
        <v>331</v>
      </c>
      <c r="B34" s="204" t="s">
        <v>308</v>
      </c>
      <c r="C34" s="205" t="s">
        <v>307</v>
      </c>
      <c r="D34" s="204">
        <v>55.2</v>
      </c>
      <c r="E34" s="204">
        <v>53.3</v>
      </c>
      <c r="F34" s="204">
        <v>70</v>
      </c>
      <c r="G34" s="204">
        <v>70</v>
      </c>
      <c r="H34" s="204" t="s">
        <v>309</v>
      </c>
      <c r="I34" s="593"/>
    </row>
    <row r="35" ht="15">
      <c r="A35" s="42"/>
    </row>
    <row r="38" ht="15">
      <c r="A38" s="1" t="s">
        <v>81</v>
      </c>
    </row>
    <row r="41" ht="15">
      <c r="A41" s="2"/>
    </row>
    <row r="42" ht="15">
      <c r="H42" s="82"/>
    </row>
  </sheetData>
  <sheetProtection selectLockedCells="1" selectUnlockedCells="1"/>
  <mergeCells count="9">
    <mergeCell ref="I13:I34"/>
    <mergeCell ref="D11:E11"/>
    <mergeCell ref="F11:G11"/>
    <mergeCell ref="A1:I1"/>
    <mergeCell ref="A3:I3"/>
    <mergeCell ref="A5:C5"/>
    <mergeCell ref="A6:C6"/>
    <mergeCell ref="A7:C7"/>
    <mergeCell ref="A10:I10"/>
  </mergeCells>
  <printOptions/>
  <pageMargins left="0.39375" right="0.39375" top="0.39375" bottom="0.39375" header="0.5118055555555555" footer="0.5118055555555555"/>
  <pageSetup fitToHeight="1" fitToWidth="1" horizontalDpi="300" verticalDpi="300" orientation="landscape" paperSize="8"/>
</worksheet>
</file>

<file path=xl/worksheets/sheet7.xml><?xml version="1.0" encoding="utf-8"?>
<worksheet xmlns="http://schemas.openxmlformats.org/spreadsheetml/2006/main" xmlns:r="http://schemas.openxmlformats.org/officeDocument/2006/relationships">
  <sheetPr>
    <tabColor rgb="FF92D050"/>
    <pageSetUpPr fitToPage="1"/>
  </sheetPr>
  <dimension ref="A1:AC210"/>
  <sheetViews>
    <sheetView zoomScale="70" zoomScaleNormal="70" zoomScalePageLayoutView="0" workbookViewId="0" topLeftCell="A1">
      <selection activeCell="C18" sqref="C18"/>
    </sheetView>
  </sheetViews>
  <sheetFormatPr defaultColWidth="9.140625" defaultRowHeight="12.75"/>
  <cols>
    <col min="1" max="1" width="119.57421875" style="1" bestFit="1" customWidth="1"/>
    <col min="2" max="2" width="20.7109375" style="1" customWidth="1"/>
    <col min="3" max="3" width="33.57421875" style="1" customWidth="1"/>
    <col min="4" max="5" width="20.7109375" style="83" customWidth="1"/>
    <col min="6" max="6" width="19.28125" style="1" customWidth="1"/>
    <col min="7" max="7" width="20.7109375" style="1" customWidth="1"/>
    <col min="8" max="8" width="20.28125" style="83" customWidth="1"/>
    <col min="9" max="9" width="20.7109375" style="83" customWidth="1"/>
    <col min="10" max="21" width="20.7109375" style="1" customWidth="1"/>
    <col min="22" max="16384" width="9.140625" style="1" customWidth="1"/>
  </cols>
  <sheetData>
    <row r="1" spans="1:28" ht="12.75" customHeight="1">
      <c r="A1" s="534" t="s">
        <v>21</v>
      </c>
      <c r="B1" s="534"/>
      <c r="C1" s="534"/>
      <c r="D1" s="534"/>
      <c r="E1" s="534"/>
      <c r="F1" s="534"/>
      <c r="G1" s="534"/>
      <c r="H1" s="534"/>
      <c r="I1" s="534"/>
      <c r="J1" s="534"/>
      <c r="K1" s="534"/>
      <c r="L1" s="534"/>
      <c r="M1" s="534"/>
      <c r="N1" s="534"/>
      <c r="W1" s="9"/>
      <c r="X1" s="9"/>
      <c r="Y1" s="9"/>
      <c r="Z1" s="9"/>
      <c r="AA1" s="9"/>
      <c r="AB1" s="9"/>
    </row>
    <row r="2" spans="1:28" ht="15">
      <c r="A2" s="20"/>
      <c r="B2" s="42"/>
      <c r="C2" s="42"/>
      <c r="D2" s="42"/>
      <c r="E2" s="42"/>
      <c r="F2" s="42"/>
      <c r="G2" s="42"/>
      <c r="H2" s="42"/>
      <c r="I2" s="42"/>
      <c r="J2" s="42"/>
      <c r="K2" s="42"/>
      <c r="L2" s="42"/>
      <c r="M2" s="42"/>
      <c r="N2" s="42"/>
      <c r="W2" s="9"/>
      <c r="X2" s="9"/>
      <c r="Y2" s="9"/>
      <c r="Z2" s="9"/>
      <c r="AA2" s="9"/>
      <c r="AB2" s="9"/>
    </row>
    <row r="3" spans="1:28" ht="15">
      <c r="A3" s="597" t="s">
        <v>158</v>
      </c>
      <c r="B3" s="597"/>
      <c r="C3" s="597"/>
      <c r="D3" s="597"/>
      <c r="E3" s="597"/>
      <c r="F3" s="597"/>
      <c r="G3" s="597"/>
      <c r="H3" s="597"/>
      <c r="I3" s="597"/>
      <c r="J3" s="597"/>
      <c r="K3" s="597"/>
      <c r="L3" s="597"/>
      <c r="M3" s="597"/>
      <c r="N3" s="597"/>
      <c r="O3" s="9"/>
      <c r="W3" s="9"/>
      <c r="X3" s="9"/>
      <c r="Y3" s="9"/>
      <c r="Z3" s="9"/>
      <c r="AA3" s="9"/>
      <c r="AB3" s="9"/>
    </row>
    <row r="4" spans="1:28" ht="15">
      <c r="A4" s="84"/>
      <c r="B4" s="20"/>
      <c r="C4" s="20"/>
      <c r="D4" s="20"/>
      <c r="E4" s="20"/>
      <c r="F4" s="20"/>
      <c r="G4" s="20"/>
      <c r="H4" s="20"/>
      <c r="I4" s="20"/>
      <c r="J4" s="20"/>
      <c r="K4" s="20"/>
      <c r="L4" s="20"/>
      <c r="M4" s="20"/>
      <c r="N4" s="20"/>
      <c r="O4" s="20"/>
      <c r="W4" s="9"/>
      <c r="X4" s="9"/>
      <c r="Y4" s="9"/>
      <c r="Z4" s="9"/>
      <c r="AA4" s="9"/>
      <c r="AB4" s="9"/>
    </row>
    <row r="5" spans="1:29" ht="15.75" thickBot="1">
      <c r="A5" s="548" t="s">
        <v>159</v>
      </c>
      <c r="B5" s="548"/>
      <c r="C5" s="548"/>
      <c r="D5" s="548"/>
      <c r="E5" s="548"/>
      <c r="F5" s="548"/>
      <c r="G5" s="548"/>
      <c r="H5" s="548"/>
      <c r="I5" s="548"/>
      <c r="J5" s="548"/>
      <c r="K5" s="548"/>
      <c r="L5" s="548"/>
      <c r="M5" s="548"/>
      <c r="N5" s="548"/>
      <c r="O5" s="58"/>
      <c r="P5" s="58"/>
      <c r="Q5" s="58"/>
      <c r="R5" s="58"/>
      <c r="S5" s="58"/>
      <c r="T5" s="58"/>
      <c r="U5" s="58"/>
      <c r="V5" s="58"/>
      <c r="W5" s="58"/>
      <c r="X5" s="58"/>
      <c r="Y5" s="58"/>
      <c r="Z5" s="58"/>
      <c r="AA5" s="58"/>
      <c r="AB5" s="58"/>
      <c r="AC5" s="58"/>
    </row>
    <row r="6" spans="1:29" ht="15.75" thickBot="1">
      <c r="A6" s="85" t="s">
        <v>160</v>
      </c>
      <c r="B6" s="20" t="s">
        <v>247</v>
      </c>
      <c r="C6" s="20"/>
      <c r="D6" s="20"/>
      <c r="E6" s="58"/>
      <c r="F6" s="58"/>
      <c r="G6" s="58"/>
      <c r="H6" s="58"/>
      <c r="I6" s="58"/>
      <c r="J6" s="58"/>
      <c r="K6" s="58"/>
      <c r="L6" s="58"/>
      <c r="M6" s="58"/>
      <c r="N6" s="58"/>
      <c r="O6" s="58"/>
      <c r="P6" s="58"/>
      <c r="Q6" s="58"/>
      <c r="R6" s="58"/>
      <c r="S6" s="58"/>
      <c r="T6" s="58"/>
      <c r="U6" s="58"/>
      <c r="V6" s="58"/>
      <c r="W6" s="58"/>
      <c r="X6" s="58"/>
      <c r="Y6" s="58"/>
      <c r="Z6" s="58"/>
      <c r="AA6" s="58"/>
      <c r="AB6" s="58"/>
      <c r="AC6" s="58"/>
    </row>
    <row r="7" spans="2:9" ht="15.75" thickBot="1">
      <c r="B7" s="86"/>
      <c r="C7" s="65"/>
      <c r="D7" s="65"/>
      <c r="E7" s="58"/>
      <c r="F7" s="58"/>
      <c r="G7" s="58"/>
      <c r="H7" s="58"/>
      <c r="I7" s="58"/>
    </row>
    <row r="8" spans="1:17" ht="15.75" thickBot="1">
      <c r="A8" s="598" t="s">
        <v>161</v>
      </c>
      <c r="B8" s="598" t="s">
        <v>162</v>
      </c>
      <c r="C8" s="598" t="s">
        <v>163</v>
      </c>
      <c r="D8" s="53" t="s">
        <v>164</v>
      </c>
      <c r="E8" s="53" t="s">
        <v>164</v>
      </c>
      <c r="F8" s="53" t="s">
        <v>164</v>
      </c>
      <c r="G8" s="53" t="s">
        <v>164</v>
      </c>
      <c r="H8" s="53" t="s">
        <v>164</v>
      </c>
      <c r="I8" s="53" t="s">
        <v>164</v>
      </c>
      <c r="J8" s="53" t="s">
        <v>164</v>
      </c>
      <c r="K8" s="53" t="s">
        <v>164</v>
      </c>
      <c r="L8" s="53" t="s">
        <v>164</v>
      </c>
      <c r="M8" s="53" t="s">
        <v>164</v>
      </c>
      <c r="N8" s="53" t="s">
        <v>164</v>
      </c>
      <c r="O8" s="53" t="s">
        <v>164</v>
      </c>
      <c r="P8" s="106" t="s">
        <v>164</v>
      </c>
      <c r="Q8" s="58"/>
    </row>
    <row r="9" spans="1:17" ht="32.25" customHeight="1" thickBot="1">
      <c r="A9" s="595"/>
      <c r="B9" s="595"/>
      <c r="C9" s="595"/>
      <c r="D9" s="149" t="s">
        <v>165</v>
      </c>
      <c r="E9" s="149" t="s">
        <v>166</v>
      </c>
      <c r="F9" s="149" t="s">
        <v>167</v>
      </c>
      <c r="G9" s="149" t="s">
        <v>168</v>
      </c>
      <c r="H9" s="149" t="s">
        <v>169</v>
      </c>
      <c r="I9" s="149" t="s">
        <v>170</v>
      </c>
      <c r="J9" s="149" t="s">
        <v>171</v>
      </c>
      <c r="K9" s="149" t="s">
        <v>172</v>
      </c>
      <c r="L9" s="149" t="s">
        <v>173</v>
      </c>
      <c r="M9" s="149" t="s">
        <v>174</v>
      </c>
      <c r="N9" s="149" t="s">
        <v>175</v>
      </c>
      <c r="O9" s="356" t="s">
        <v>176</v>
      </c>
      <c r="P9" s="352" t="s">
        <v>177</v>
      </c>
      <c r="Q9" s="45"/>
    </row>
    <row r="10" spans="1:17" ht="15">
      <c r="A10" s="398" t="s">
        <v>257</v>
      </c>
      <c r="B10" s="154" t="s">
        <v>256</v>
      </c>
      <c r="C10" s="155" t="s">
        <v>255</v>
      </c>
      <c r="D10" s="156">
        <v>0</v>
      </c>
      <c r="E10" s="156">
        <v>0</v>
      </c>
      <c r="F10" s="156">
        <v>2.03</v>
      </c>
      <c r="G10" s="156">
        <v>0</v>
      </c>
      <c r="H10" s="156">
        <v>1.063</v>
      </c>
      <c r="I10" s="156">
        <v>0</v>
      </c>
      <c r="J10" s="156">
        <v>0</v>
      </c>
      <c r="K10" s="156">
        <v>0</v>
      </c>
      <c r="L10" s="156">
        <v>2.96</v>
      </c>
      <c r="M10" s="156">
        <v>0</v>
      </c>
      <c r="N10" s="156">
        <v>0</v>
      </c>
      <c r="O10" s="357">
        <v>0</v>
      </c>
      <c r="P10" s="360">
        <f aca="true" t="shared" si="0" ref="P10:P16">SUM(D10:O10)</f>
        <v>6.053</v>
      </c>
      <c r="Q10" s="48"/>
    </row>
    <row r="11" spans="1:17" ht="15">
      <c r="A11" s="399" t="s">
        <v>947</v>
      </c>
      <c r="B11" s="150" t="s">
        <v>248</v>
      </c>
      <c r="C11" s="151" t="s">
        <v>255</v>
      </c>
      <c r="D11" s="152">
        <v>141.78</v>
      </c>
      <c r="E11" s="152">
        <v>151.64</v>
      </c>
      <c r="F11" s="152">
        <v>207.56</v>
      </c>
      <c r="G11" s="152">
        <v>96.331</v>
      </c>
      <c r="H11" s="152">
        <v>176.13400000000001</v>
      </c>
      <c r="I11" s="152">
        <v>167.073</v>
      </c>
      <c r="J11" s="152">
        <v>185.81</v>
      </c>
      <c r="K11" s="152">
        <v>87.91</v>
      </c>
      <c r="L11" s="152">
        <v>114.367</v>
      </c>
      <c r="M11" s="152">
        <v>188.245</v>
      </c>
      <c r="N11" s="152">
        <v>151.423</v>
      </c>
      <c r="O11" s="358">
        <v>118.34</v>
      </c>
      <c r="P11" s="361">
        <f t="shared" si="0"/>
        <v>1786.6129999999998</v>
      </c>
      <c r="Q11" s="48"/>
    </row>
    <row r="12" spans="1:17" ht="15">
      <c r="A12" s="400" t="s">
        <v>948</v>
      </c>
      <c r="B12" s="150" t="s">
        <v>249</v>
      </c>
      <c r="C12" s="151" t="s">
        <v>255</v>
      </c>
      <c r="D12" s="152">
        <v>40.04</v>
      </c>
      <c r="E12" s="152">
        <v>54.36</v>
      </c>
      <c r="F12" s="152">
        <v>43.74</v>
      </c>
      <c r="G12" s="152">
        <v>29.58</v>
      </c>
      <c r="H12" s="152">
        <v>53.964</v>
      </c>
      <c r="I12" s="152">
        <v>47.08</v>
      </c>
      <c r="J12" s="152">
        <v>63.12</v>
      </c>
      <c r="K12" s="152">
        <v>30.76</v>
      </c>
      <c r="L12" s="152">
        <v>44.66</v>
      </c>
      <c r="M12" s="152">
        <v>69.3</v>
      </c>
      <c r="N12" s="152">
        <v>45.917</v>
      </c>
      <c r="O12" s="358">
        <v>38.18</v>
      </c>
      <c r="P12" s="361">
        <f t="shared" si="0"/>
        <v>560.7009999999999</v>
      </c>
      <c r="Q12" s="48"/>
    </row>
    <row r="13" spans="1:17" ht="15">
      <c r="A13" s="399" t="s">
        <v>252</v>
      </c>
      <c r="B13" s="150">
        <v>120103</v>
      </c>
      <c r="C13" s="151" t="s">
        <v>255</v>
      </c>
      <c r="D13" s="152">
        <v>0</v>
      </c>
      <c r="E13" s="152">
        <v>0</v>
      </c>
      <c r="F13" s="152">
        <v>0</v>
      </c>
      <c r="G13" s="152">
        <v>0</v>
      </c>
      <c r="H13" s="152">
        <v>0</v>
      </c>
      <c r="I13" s="152">
        <v>0</v>
      </c>
      <c r="J13" s="152">
        <v>0</v>
      </c>
      <c r="K13" s="152">
        <v>0</v>
      </c>
      <c r="L13" s="152">
        <v>0</v>
      </c>
      <c r="M13" s="152">
        <v>0</v>
      </c>
      <c r="N13" s="152">
        <v>0</v>
      </c>
      <c r="O13" s="358">
        <v>0</v>
      </c>
      <c r="P13" s="361">
        <f t="shared" si="0"/>
        <v>0</v>
      </c>
      <c r="Q13" s="48"/>
    </row>
    <row r="14" spans="1:17" ht="15">
      <c r="A14" s="399" t="s">
        <v>253</v>
      </c>
      <c r="B14" s="150" t="s">
        <v>250</v>
      </c>
      <c r="C14" s="151" t="s">
        <v>255</v>
      </c>
      <c r="D14" s="152">
        <v>6597.102</v>
      </c>
      <c r="E14" s="152">
        <v>5896.882</v>
      </c>
      <c r="F14" s="152">
        <v>3751.184</v>
      </c>
      <c r="G14" s="152">
        <v>5870.667</v>
      </c>
      <c r="H14" s="152">
        <v>6788.637</v>
      </c>
      <c r="I14" s="152">
        <v>3540.103</v>
      </c>
      <c r="J14" s="152">
        <v>5596.498</v>
      </c>
      <c r="K14" s="152">
        <v>3896.245</v>
      </c>
      <c r="L14" s="152">
        <v>6883.31</v>
      </c>
      <c r="M14" s="152">
        <v>6654.316</v>
      </c>
      <c r="N14" s="152">
        <v>7182.677</v>
      </c>
      <c r="O14" s="358">
        <v>5000.421</v>
      </c>
      <c r="P14" s="361">
        <f t="shared" si="0"/>
        <v>67658.042</v>
      </c>
      <c r="Q14" s="48"/>
    </row>
    <row r="15" spans="1:17" ht="15">
      <c r="A15" s="487" t="s">
        <v>894</v>
      </c>
      <c r="B15" s="488">
        <v>191203</v>
      </c>
      <c r="C15" s="489"/>
      <c r="D15" s="490">
        <v>0</v>
      </c>
      <c r="E15" s="490">
        <v>102.38</v>
      </c>
      <c r="F15" s="490">
        <v>24.92</v>
      </c>
      <c r="G15" s="490">
        <v>0</v>
      </c>
      <c r="H15" s="490">
        <v>0</v>
      </c>
      <c r="I15" s="490">
        <v>0</v>
      </c>
      <c r="J15" s="490">
        <v>0</v>
      </c>
      <c r="K15" s="490">
        <v>0</v>
      </c>
      <c r="L15" s="490">
        <v>0</v>
      </c>
      <c r="M15" s="490">
        <v>0</v>
      </c>
      <c r="N15" s="490">
        <v>0</v>
      </c>
      <c r="O15" s="491">
        <v>0</v>
      </c>
      <c r="P15" s="492">
        <f t="shared" si="0"/>
        <v>127.3</v>
      </c>
      <c r="Q15" s="48"/>
    </row>
    <row r="16" spans="1:17" ht="44.25" customHeight="1" thickBot="1">
      <c r="A16" s="401" t="s">
        <v>254</v>
      </c>
      <c r="B16" s="158" t="s">
        <v>251</v>
      </c>
      <c r="C16" s="158" t="s">
        <v>255</v>
      </c>
      <c r="D16" s="159">
        <v>113.638</v>
      </c>
      <c r="E16" s="159">
        <v>96.298</v>
      </c>
      <c r="F16" s="159">
        <v>34.906</v>
      </c>
      <c r="G16" s="159">
        <v>89.842</v>
      </c>
      <c r="H16" s="159">
        <v>131.242</v>
      </c>
      <c r="I16" s="159">
        <v>158.684</v>
      </c>
      <c r="J16" s="159">
        <v>86.012</v>
      </c>
      <c r="K16" s="159">
        <v>118.865</v>
      </c>
      <c r="L16" s="159">
        <v>235.903</v>
      </c>
      <c r="M16" s="159">
        <v>142.599</v>
      </c>
      <c r="N16" s="159">
        <v>94.573</v>
      </c>
      <c r="O16" s="359">
        <v>80.439</v>
      </c>
      <c r="P16" s="362">
        <f t="shared" si="0"/>
        <v>1383.0010000000002</v>
      </c>
      <c r="Q16" s="48"/>
    </row>
    <row r="17" spans="3:16" ht="15.75" thickBot="1">
      <c r="C17" s="58"/>
      <c r="D17" s="58"/>
      <c r="E17" s="58"/>
      <c r="F17" s="58"/>
      <c r="G17" s="58"/>
      <c r="H17" s="58"/>
      <c r="I17" s="58"/>
      <c r="J17" s="58"/>
      <c r="K17" s="58"/>
      <c r="L17" s="58"/>
      <c r="M17" s="58"/>
      <c r="N17" s="58"/>
      <c r="O17" s="58"/>
      <c r="P17" s="363">
        <f>SUM(P10:P16)</f>
        <v>71521.71</v>
      </c>
    </row>
    <row r="18" spans="3:15" ht="15">
      <c r="C18" s="518"/>
      <c r="D18" s="1"/>
      <c r="E18" s="58"/>
      <c r="F18" s="58"/>
      <c r="G18" s="58"/>
      <c r="H18" s="58"/>
      <c r="I18" s="58"/>
      <c r="J18" s="58"/>
      <c r="K18" s="58"/>
      <c r="L18" s="58"/>
      <c r="M18" s="58"/>
      <c r="N18" s="58"/>
      <c r="O18" s="58"/>
    </row>
    <row r="19" spans="4:15" ht="15">
      <c r="D19" s="1"/>
      <c r="E19" s="58"/>
      <c r="F19" s="58"/>
      <c r="G19" s="58"/>
      <c r="H19" s="58"/>
      <c r="I19" s="58"/>
      <c r="J19" s="58"/>
      <c r="K19" s="58"/>
      <c r="L19" s="58"/>
      <c r="M19" s="58"/>
      <c r="N19" s="58"/>
      <c r="O19" s="58"/>
    </row>
    <row r="20" spans="4:9" ht="15">
      <c r="D20" s="1"/>
      <c r="E20" s="1"/>
      <c r="H20" s="1"/>
      <c r="I20" s="1"/>
    </row>
    <row r="21" spans="4:9" ht="15.75" thickBot="1">
      <c r="D21" s="1"/>
      <c r="E21" s="1"/>
      <c r="H21" s="1"/>
      <c r="I21" s="1"/>
    </row>
    <row r="22" spans="1:16" ht="15.75" thickBot="1">
      <c r="A22" s="595" t="s">
        <v>161</v>
      </c>
      <c r="B22" s="595" t="s">
        <v>162</v>
      </c>
      <c r="C22" s="595" t="s">
        <v>163</v>
      </c>
      <c r="D22" s="53" t="s">
        <v>178</v>
      </c>
      <c r="E22" s="53" t="s">
        <v>178</v>
      </c>
      <c r="F22" s="53" t="s">
        <v>178</v>
      </c>
      <c r="G22" s="53" t="s">
        <v>178</v>
      </c>
      <c r="H22" s="53" t="s">
        <v>178</v>
      </c>
      <c r="I22" s="53" t="s">
        <v>178</v>
      </c>
      <c r="J22" s="53" t="s">
        <v>178</v>
      </c>
      <c r="K22" s="53" t="s">
        <v>178</v>
      </c>
      <c r="L22" s="53" t="s">
        <v>178</v>
      </c>
      <c r="M22" s="53" t="s">
        <v>178</v>
      </c>
      <c r="N22" s="53" t="s">
        <v>178</v>
      </c>
      <c r="O22" s="326" t="s">
        <v>178</v>
      </c>
      <c r="P22" s="366" t="s">
        <v>178</v>
      </c>
    </row>
    <row r="23" spans="1:17" ht="37.5" customHeight="1" thickBot="1">
      <c r="A23" s="596"/>
      <c r="B23" s="596"/>
      <c r="C23" s="596"/>
      <c r="D23" s="87" t="s">
        <v>165</v>
      </c>
      <c r="E23" s="87" t="s">
        <v>166</v>
      </c>
      <c r="F23" s="87" t="s">
        <v>167</v>
      </c>
      <c r="G23" s="87" t="s">
        <v>168</v>
      </c>
      <c r="H23" s="87" t="s">
        <v>169</v>
      </c>
      <c r="I23" s="87" t="s">
        <v>170</v>
      </c>
      <c r="J23" s="87" t="s">
        <v>171</v>
      </c>
      <c r="K23" s="87" t="s">
        <v>172</v>
      </c>
      <c r="L23" s="87" t="s">
        <v>173</v>
      </c>
      <c r="M23" s="87" t="s">
        <v>174</v>
      </c>
      <c r="N23" s="87" t="s">
        <v>175</v>
      </c>
      <c r="O23" s="365" t="s">
        <v>176</v>
      </c>
      <c r="P23" s="371" t="s">
        <v>177</v>
      </c>
      <c r="Q23" s="58" t="s">
        <v>570</v>
      </c>
    </row>
    <row r="24" spans="1:17" ht="15">
      <c r="A24" s="54"/>
      <c r="B24" s="88"/>
      <c r="C24" s="89"/>
      <c r="D24" s="90"/>
      <c r="E24" s="90"/>
      <c r="F24" s="90"/>
      <c r="G24" s="90"/>
      <c r="H24" s="90"/>
      <c r="I24" s="90"/>
      <c r="J24" s="90"/>
      <c r="K24" s="90"/>
      <c r="L24" s="90"/>
      <c r="M24" s="90"/>
      <c r="N24" s="90"/>
      <c r="O24" s="370"/>
      <c r="P24" s="372">
        <f aca="true" t="shared" si="1" ref="P24:P30">SUM(D24:O24)</f>
        <v>0</v>
      </c>
      <c r="Q24" s="58"/>
    </row>
    <row r="25" spans="1:17" ht="15">
      <c r="A25" s="91"/>
      <c r="B25" s="92"/>
      <c r="C25" s="46"/>
      <c r="D25" s="62"/>
      <c r="E25" s="62"/>
      <c r="F25" s="62"/>
      <c r="G25" s="62"/>
      <c r="H25" s="62"/>
      <c r="I25" s="62"/>
      <c r="J25" s="62"/>
      <c r="K25" s="62"/>
      <c r="L25" s="62"/>
      <c r="M25" s="62"/>
      <c r="N25" s="62"/>
      <c r="O25" s="164"/>
      <c r="P25" s="354">
        <f t="shared" si="1"/>
        <v>0</v>
      </c>
      <c r="Q25" s="58"/>
    </row>
    <row r="26" spans="1:17" ht="15">
      <c r="A26" s="91"/>
      <c r="B26" s="92"/>
      <c r="C26" s="46"/>
      <c r="D26" s="62"/>
      <c r="E26" s="62"/>
      <c r="F26" s="62"/>
      <c r="G26" s="62"/>
      <c r="H26" s="62"/>
      <c r="I26" s="62"/>
      <c r="J26" s="62"/>
      <c r="K26" s="62"/>
      <c r="L26" s="62"/>
      <c r="M26" s="62"/>
      <c r="N26" s="62"/>
      <c r="O26" s="164"/>
      <c r="P26" s="354">
        <f t="shared" si="1"/>
        <v>0</v>
      </c>
      <c r="Q26" s="58"/>
    </row>
    <row r="27" spans="1:17" ht="15">
      <c r="A27" s="91"/>
      <c r="B27" s="92"/>
      <c r="C27" s="46"/>
      <c r="D27" s="62"/>
      <c r="E27" s="62"/>
      <c r="F27" s="62"/>
      <c r="G27" s="62"/>
      <c r="H27" s="62"/>
      <c r="I27" s="62"/>
      <c r="J27" s="62"/>
      <c r="K27" s="62"/>
      <c r="L27" s="62"/>
      <c r="M27" s="62"/>
      <c r="N27" s="62"/>
      <c r="O27" s="164"/>
      <c r="P27" s="354">
        <f t="shared" si="1"/>
        <v>0</v>
      </c>
      <c r="Q27" s="58"/>
    </row>
    <row r="28" spans="1:17" ht="15">
      <c r="A28" s="91"/>
      <c r="B28" s="92"/>
      <c r="C28" s="46"/>
      <c r="D28" s="62"/>
      <c r="E28" s="62"/>
      <c r="F28" s="62"/>
      <c r="G28" s="62"/>
      <c r="H28" s="62"/>
      <c r="I28" s="62"/>
      <c r="J28" s="62"/>
      <c r="K28" s="62"/>
      <c r="L28" s="62"/>
      <c r="M28" s="62"/>
      <c r="N28" s="62"/>
      <c r="O28" s="164"/>
      <c r="P28" s="354">
        <f t="shared" si="1"/>
        <v>0</v>
      </c>
      <c r="Q28" s="58"/>
    </row>
    <row r="29" spans="1:17" ht="15">
      <c r="A29" s="91"/>
      <c r="B29" s="92"/>
      <c r="C29" s="92"/>
      <c r="D29" s="62"/>
      <c r="E29" s="62"/>
      <c r="F29" s="62"/>
      <c r="G29" s="62"/>
      <c r="H29" s="62"/>
      <c r="I29" s="62"/>
      <c r="J29" s="62"/>
      <c r="K29" s="62"/>
      <c r="L29" s="62"/>
      <c r="M29" s="62"/>
      <c r="N29" s="62"/>
      <c r="O29" s="164"/>
      <c r="P29" s="354">
        <f t="shared" si="1"/>
        <v>0</v>
      </c>
      <c r="Q29" s="58"/>
    </row>
    <row r="30" spans="1:17" ht="15.75" thickBot="1">
      <c r="A30" s="55"/>
      <c r="B30" s="93"/>
      <c r="C30" s="93"/>
      <c r="D30" s="63"/>
      <c r="E30" s="63"/>
      <c r="F30" s="63"/>
      <c r="G30" s="63"/>
      <c r="H30" s="63"/>
      <c r="I30" s="63"/>
      <c r="J30" s="63"/>
      <c r="K30" s="63"/>
      <c r="L30" s="63"/>
      <c r="M30" s="63"/>
      <c r="N30" s="63"/>
      <c r="O30" s="166"/>
      <c r="P30" s="368">
        <f t="shared" si="1"/>
        <v>0</v>
      </c>
      <c r="Q30" s="58"/>
    </row>
    <row r="31" spans="4:17" ht="15.75" thickBot="1">
      <c r="D31" s="58"/>
      <c r="E31" s="58"/>
      <c r="F31" s="58"/>
      <c r="G31" s="58"/>
      <c r="H31" s="58"/>
      <c r="I31" s="58"/>
      <c r="J31" s="58"/>
      <c r="K31" s="58"/>
      <c r="L31" s="58"/>
      <c r="M31" s="58"/>
      <c r="N31" s="58"/>
      <c r="O31" s="58"/>
      <c r="P31" s="369">
        <f>SUM(P24:P30)</f>
        <v>0</v>
      </c>
      <c r="Q31" s="58"/>
    </row>
    <row r="32" spans="4:17" ht="15">
      <c r="D32" s="58"/>
      <c r="E32" s="58"/>
      <c r="F32" s="58"/>
      <c r="G32" s="58"/>
      <c r="H32" s="58"/>
      <c r="I32" s="58"/>
      <c r="J32" s="58"/>
      <c r="K32" s="58"/>
      <c r="L32" s="58"/>
      <c r="M32" s="58"/>
      <c r="N32" s="58"/>
      <c r="O32" s="58"/>
      <c r="P32" s="58"/>
      <c r="Q32" s="58"/>
    </row>
    <row r="33" spans="4:9" ht="15">
      <c r="D33" s="1"/>
      <c r="E33" s="1"/>
      <c r="H33" s="1"/>
      <c r="I33" s="1"/>
    </row>
    <row r="34" spans="4:9" ht="15">
      <c r="D34" s="1"/>
      <c r="E34" s="1"/>
      <c r="H34" s="1"/>
      <c r="I34" s="1"/>
    </row>
    <row r="35" spans="1:28" ht="12.75" customHeight="1">
      <c r="A35" s="597" t="s">
        <v>179</v>
      </c>
      <c r="B35" s="597"/>
      <c r="C35" s="597"/>
      <c r="D35" s="597"/>
      <c r="E35" s="597"/>
      <c r="F35" s="597"/>
      <c r="G35" s="597"/>
      <c r="H35" s="597"/>
      <c r="I35" s="597"/>
      <c r="J35" s="597"/>
      <c r="K35" s="597"/>
      <c r="L35" s="597"/>
      <c r="M35" s="597"/>
      <c r="N35" s="597"/>
      <c r="W35" s="9"/>
      <c r="X35" s="9"/>
      <c r="Y35" s="9"/>
      <c r="Z35" s="9"/>
      <c r="AA35" s="9"/>
      <c r="AB35" s="9"/>
    </row>
    <row r="36" spans="1:28" ht="15.75" thickBot="1">
      <c r="A36" s="94"/>
      <c r="B36" s="84"/>
      <c r="D36" s="1"/>
      <c r="E36" s="1"/>
      <c r="H36" s="1"/>
      <c r="I36" s="1"/>
      <c r="W36" s="9"/>
      <c r="X36" s="9"/>
      <c r="Y36" s="9"/>
      <c r="Z36" s="9"/>
      <c r="AA36" s="9"/>
      <c r="AB36" s="9"/>
    </row>
    <row r="37" spans="1:27" ht="18" customHeight="1" thickBot="1">
      <c r="A37" s="600" t="s">
        <v>180</v>
      </c>
      <c r="B37" s="599" t="s">
        <v>162</v>
      </c>
      <c r="C37" s="599" t="s">
        <v>181</v>
      </c>
      <c r="D37" s="599" t="s">
        <v>182</v>
      </c>
      <c r="E37" s="106" t="s">
        <v>164</v>
      </c>
      <c r="F37" s="106" t="s">
        <v>164</v>
      </c>
      <c r="G37" s="106" t="s">
        <v>164</v>
      </c>
      <c r="H37" s="106" t="s">
        <v>164</v>
      </c>
      <c r="I37" s="106" t="s">
        <v>164</v>
      </c>
      <c r="J37" s="106" t="s">
        <v>164</v>
      </c>
      <c r="K37" s="106" t="s">
        <v>164</v>
      </c>
      <c r="L37" s="106" t="s">
        <v>164</v>
      </c>
      <c r="M37" s="106" t="s">
        <v>164</v>
      </c>
      <c r="N37" s="106" t="s">
        <v>164</v>
      </c>
      <c r="O37" s="106" t="s">
        <v>164</v>
      </c>
      <c r="P37" s="106" t="s">
        <v>164</v>
      </c>
      <c r="Q37" s="106" t="s">
        <v>164</v>
      </c>
      <c r="V37" s="9"/>
      <c r="W37" s="9"/>
      <c r="X37" s="9"/>
      <c r="Y37" s="9"/>
      <c r="Z37" s="9"/>
      <c r="AA37" s="9"/>
    </row>
    <row r="38" spans="1:27" ht="30.75" customHeight="1" thickBot="1">
      <c r="A38" s="601"/>
      <c r="B38" s="602"/>
      <c r="C38" s="602"/>
      <c r="D38" s="602"/>
      <c r="E38" s="348" t="s">
        <v>165</v>
      </c>
      <c r="F38" s="349" t="s">
        <v>166</v>
      </c>
      <c r="G38" s="349" t="s">
        <v>167</v>
      </c>
      <c r="H38" s="349" t="s">
        <v>168</v>
      </c>
      <c r="I38" s="349" t="s">
        <v>169</v>
      </c>
      <c r="J38" s="349" t="s">
        <v>170</v>
      </c>
      <c r="K38" s="349" t="s">
        <v>171</v>
      </c>
      <c r="L38" s="349" t="s">
        <v>172</v>
      </c>
      <c r="M38" s="349" t="s">
        <v>173</v>
      </c>
      <c r="N38" s="349" t="s">
        <v>174</v>
      </c>
      <c r="O38" s="349" t="s">
        <v>175</v>
      </c>
      <c r="P38" s="350" t="s">
        <v>176</v>
      </c>
      <c r="Q38" s="352" t="s">
        <v>177</v>
      </c>
      <c r="V38" s="9"/>
      <c r="W38" s="9"/>
      <c r="X38" s="9"/>
      <c r="Y38" s="9"/>
      <c r="Z38" s="9"/>
      <c r="AA38" s="9"/>
    </row>
    <row r="39" spans="1:17" s="58" customFormat="1" ht="15">
      <c r="A39" s="496" t="s">
        <v>266</v>
      </c>
      <c r="B39" s="497" t="s">
        <v>258</v>
      </c>
      <c r="C39" s="498" t="s">
        <v>273</v>
      </c>
      <c r="D39" s="498" t="s">
        <v>241</v>
      </c>
      <c r="E39" s="499">
        <v>993.05</v>
      </c>
      <c r="F39" s="499">
        <v>910</v>
      </c>
      <c r="G39" s="499">
        <v>1067</v>
      </c>
      <c r="H39" s="499">
        <v>832</v>
      </c>
      <c r="I39" s="499">
        <v>1180</v>
      </c>
      <c r="J39" s="499">
        <v>835</v>
      </c>
      <c r="K39" s="499">
        <v>1081</v>
      </c>
      <c r="L39" s="499">
        <v>300</v>
      </c>
      <c r="M39" s="499">
        <v>851.64</v>
      </c>
      <c r="N39" s="499">
        <v>1061</v>
      </c>
      <c r="O39" s="499">
        <v>1200</v>
      </c>
      <c r="P39" s="500">
        <v>1410.67</v>
      </c>
      <c r="Q39" s="495">
        <f aca="true" t="shared" si="2" ref="Q39:Q45">SUM(E39:P39)</f>
        <v>11721.36</v>
      </c>
    </row>
    <row r="40" spans="1:17" s="58" customFormat="1" ht="15">
      <c r="A40" s="396" t="s">
        <v>607</v>
      </c>
      <c r="B40" s="110" t="s">
        <v>608</v>
      </c>
      <c r="C40" s="101" t="s">
        <v>241</v>
      </c>
      <c r="D40" s="101" t="s">
        <v>275</v>
      </c>
      <c r="E40" s="62">
        <v>0</v>
      </c>
      <c r="F40" s="62">
        <v>0</v>
      </c>
      <c r="G40" s="62">
        <v>0</v>
      </c>
      <c r="H40" s="62">
        <v>0</v>
      </c>
      <c r="I40" s="62">
        <v>0</v>
      </c>
      <c r="J40" s="62">
        <v>0</v>
      </c>
      <c r="K40" s="62">
        <v>0</v>
      </c>
      <c r="L40" s="62">
        <v>0</v>
      </c>
      <c r="M40" s="62">
        <v>0.32</v>
      </c>
      <c r="N40" s="62">
        <v>0</v>
      </c>
      <c r="O40" s="62">
        <v>0</v>
      </c>
      <c r="P40" s="164">
        <v>0</v>
      </c>
      <c r="Q40" s="354">
        <f t="shared" si="2"/>
        <v>0.32</v>
      </c>
    </row>
    <row r="41" spans="1:17" ht="15">
      <c r="A41" s="396" t="s">
        <v>598</v>
      </c>
      <c r="B41" s="110" t="s">
        <v>597</v>
      </c>
      <c r="C41" s="101" t="s">
        <v>241</v>
      </c>
      <c r="D41" s="101" t="s">
        <v>275</v>
      </c>
      <c r="E41" s="62">
        <v>0</v>
      </c>
      <c r="F41" s="62">
        <v>14.54</v>
      </c>
      <c r="G41" s="62">
        <v>0</v>
      </c>
      <c r="H41" s="62">
        <v>12.2</v>
      </c>
      <c r="I41" s="62">
        <v>8.02</v>
      </c>
      <c r="J41" s="62">
        <v>7.28</v>
      </c>
      <c r="K41" s="62">
        <v>0</v>
      </c>
      <c r="L41" s="62">
        <v>9.06</v>
      </c>
      <c r="M41" s="62">
        <v>4.24</v>
      </c>
      <c r="N41" s="62">
        <v>6.76</v>
      </c>
      <c r="O41" s="62">
        <v>0</v>
      </c>
      <c r="P41" s="164">
        <v>7.3</v>
      </c>
      <c r="Q41" s="354">
        <f t="shared" si="2"/>
        <v>69.4</v>
      </c>
    </row>
    <row r="42" spans="1:17" ht="15">
      <c r="A42" s="396" t="s">
        <v>271</v>
      </c>
      <c r="B42" s="110" t="s">
        <v>264</v>
      </c>
      <c r="C42" s="101" t="s">
        <v>241</v>
      </c>
      <c r="D42" s="101" t="s">
        <v>275</v>
      </c>
      <c r="E42" s="62">
        <v>53.5</v>
      </c>
      <c r="F42" s="62">
        <v>32.62</v>
      </c>
      <c r="G42" s="62">
        <v>60.84</v>
      </c>
      <c r="H42" s="62">
        <v>48.36</v>
      </c>
      <c r="I42" s="62">
        <v>60.68</v>
      </c>
      <c r="J42" s="62">
        <v>46.42</v>
      </c>
      <c r="K42" s="62">
        <v>24.12</v>
      </c>
      <c r="L42" s="62">
        <v>0</v>
      </c>
      <c r="M42" s="62">
        <v>25.64</v>
      </c>
      <c r="N42" s="62">
        <v>19.1</v>
      </c>
      <c r="O42" s="62">
        <v>39.86</v>
      </c>
      <c r="P42" s="164">
        <v>23.1</v>
      </c>
      <c r="Q42" s="354">
        <f t="shared" si="2"/>
        <v>434.24000000000007</v>
      </c>
    </row>
    <row r="43" spans="1:17" ht="15">
      <c r="A43" s="396" t="s">
        <v>269</v>
      </c>
      <c r="B43" s="110" t="s">
        <v>261</v>
      </c>
      <c r="C43" s="101" t="s">
        <v>241</v>
      </c>
      <c r="D43" s="101" t="s">
        <v>275</v>
      </c>
      <c r="E43" s="62">
        <v>5.521</v>
      </c>
      <c r="F43" s="62">
        <v>2.523</v>
      </c>
      <c r="G43" s="62">
        <v>0.003</v>
      </c>
      <c r="H43" s="62">
        <v>1.04</v>
      </c>
      <c r="I43" s="62">
        <v>0.005</v>
      </c>
      <c r="J43" s="62">
        <v>0.001</v>
      </c>
      <c r="K43" s="62">
        <v>1.643</v>
      </c>
      <c r="L43" s="62">
        <v>0</v>
      </c>
      <c r="M43" s="62">
        <v>0.961</v>
      </c>
      <c r="N43" s="62">
        <v>0.015</v>
      </c>
      <c r="O43" s="62">
        <v>2.15</v>
      </c>
      <c r="P43" s="164">
        <v>0.004</v>
      </c>
      <c r="Q43" s="354">
        <f t="shared" si="2"/>
        <v>13.866000000000001</v>
      </c>
    </row>
    <row r="44" spans="1:17" s="58" customFormat="1" ht="30">
      <c r="A44" s="396" t="s">
        <v>659</v>
      </c>
      <c r="B44" s="110" t="s">
        <v>658</v>
      </c>
      <c r="C44" s="101" t="s">
        <v>241</v>
      </c>
      <c r="D44" s="101" t="s">
        <v>596</v>
      </c>
      <c r="E44" s="62">
        <v>0</v>
      </c>
      <c r="F44" s="62">
        <v>0.25</v>
      </c>
      <c r="G44" s="62">
        <f>0.1+0.19</f>
        <v>0.29000000000000004</v>
      </c>
      <c r="H44" s="62">
        <v>0</v>
      </c>
      <c r="I44" s="62">
        <v>0</v>
      </c>
      <c r="J44" s="62">
        <v>0</v>
      </c>
      <c r="K44" s="62">
        <v>0</v>
      </c>
      <c r="L44" s="62">
        <v>0</v>
      </c>
      <c r="M44" s="62">
        <v>0</v>
      </c>
      <c r="N44" s="62">
        <v>0</v>
      </c>
      <c r="O44" s="62">
        <v>0</v>
      </c>
      <c r="P44" s="164">
        <v>0</v>
      </c>
      <c r="Q44" s="354">
        <f t="shared" si="2"/>
        <v>0.54</v>
      </c>
    </row>
    <row r="45" spans="1:17" s="58" customFormat="1" ht="30">
      <c r="A45" s="396" t="s">
        <v>896</v>
      </c>
      <c r="B45" s="110" t="s">
        <v>895</v>
      </c>
      <c r="C45" s="101"/>
      <c r="D45" s="101"/>
      <c r="E45" s="62">
        <v>0</v>
      </c>
      <c r="F45" s="62">
        <v>0.86</v>
      </c>
      <c r="G45" s="62">
        <v>0</v>
      </c>
      <c r="H45" s="62">
        <v>0.46</v>
      </c>
      <c r="I45" s="62">
        <v>0</v>
      </c>
      <c r="J45" s="62">
        <v>0</v>
      </c>
      <c r="K45" s="62">
        <v>0.26</v>
      </c>
      <c r="L45" s="62">
        <v>0</v>
      </c>
      <c r="M45" s="62">
        <v>0</v>
      </c>
      <c r="N45" s="62">
        <v>0.4</v>
      </c>
      <c r="O45" s="62">
        <v>0</v>
      </c>
      <c r="P45" s="164">
        <v>0</v>
      </c>
      <c r="Q45" s="354">
        <f t="shared" si="2"/>
        <v>1.98</v>
      </c>
    </row>
    <row r="46" spans="1:17" ht="15">
      <c r="A46" s="396" t="s">
        <v>603</v>
      </c>
      <c r="B46" s="110" t="s">
        <v>602</v>
      </c>
      <c r="C46" s="101" t="s">
        <v>241</v>
      </c>
      <c r="D46" s="101" t="s">
        <v>275</v>
      </c>
      <c r="E46" s="62">
        <v>0</v>
      </c>
      <c r="F46" s="62">
        <v>0</v>
      </c>
      <c r="G46" s="62">
        <v>0</v>
      </c>
      <c r="H46" s="62">
        <v>0</v>
      </c>
      <c r="I46" s="62">
        <v>0</v>
      </c>
      <c r="J46" s="62">
        <v>0</v>
      </c>
      <c r="K46" s="62">
        <v>0.36</v>
      </c>
      <c r="L46" s="62">
        <v>0</v>
      </c>
      <c r="M46" s="62">
        <v>0</v>
      </c>
      <c r="N46" s="62">
        <v>0</v>
      </c>
      <c r="O46" s="62">
        <v>0</v>
      </c>
      <c r="P46" s="164">
        <v>0</v>
      </c>
      <c r="Q46" s="354">
        <f aca="true" t="shared" si="3" ref="Q46:Q62">SUM(E46:P46)</f>
        <v>0.36</v>
      </c>
    </row>
    <row r="47" spans="1:17" ht="15">
      <c r="A47" s="396" t="s">
        <v>905</v>
      </c>
      <c r="B47" s="110" t="s">
        <v>904</v>
      </c>
      <c r="C47" s="101"/>
      <c r="D47" s="101"/>
      <c r="E47" s="62">
        <v>0</v>
      </c>
      <c r="F47" s="62">
        <v>0</v>
      </c>
      <c r="G47" s="62">
        <v>0</v>
      </c>
      <c r="H47" s="62">
        <v>0</v>
      </c>
      <c r="I47" s="62">
        <v>0</v>
      </c>
      <c r="J47" s="62">
        <v>0</v>
      </c>
      <c r="K47" s="62">
        <v>0.015</v>
      </c>
      <c r="L47" s="62">
        <v>0</v>
      </c>
      <c r="M47" s="62">
        <v>0</v>
      </c>
      <c r="N47" s="62">
        <v>0</v>
      </c>
      <c r="O47" s="62">
        <v>0</v>
      </c>
      <c r="P47" s="164">
        <v>0</v>
      </c>
      <c r="Q47" s="354">
        <f t="shared" si="3"/>
        <v>0.015</v>
      </c>
    </row>
    <row r="48" spans="1:17" ht="30">
      <c r="A48" s="396" t="s">
        <v>899</v>
      </c>
      <c r="B48" s="110" t="s">
        <v>262</v>
      </c>
      <c r="C48" s="101" t="s">
        <v>277</v>
      </c>
      <c r="D48" s="101" t="s">
        <v>241</v>
      </c>
      <c r="E48" s="62">
        <v>0.003</v>
      </c>
      <c r="F48" s="62">
        <v>0.002</v>
      </c>
      <c r="G48" s="62">
        <f>0.072+0.005</f>
        <v>0.077</v>
      </c>
      <c r="H48" s="62">
        <v>0</v>
      </c>
      <c r="I48" s="62">
        <v>0</v>
      </c>
      <c r="J48" s="62">
        <v>0.001</v>
      </c>
      <c r="K48" s="62">
        <v>0</v>
      </c>
      <c r="L48" s="62">
        <v>0</v>
      </c>
      <c r="M48" s="62">
        <v>0.005</v>
      </c>
      <c r="N48" s="62">
        <v>0</v>
      </c>
      <c r="O48" s="62">
        <v>0.015</v>
      </c>
      <c r="P48" s="164">
        <v>0</v>
      </c>
      <c r="Q48" s="354">
        <f>SUM(E48:P48)</f>
        <v>0.10300000000000001</v>
      </c>
    </row>
    <row r="49" spans="1:17" ht="15">
      <c r="A49" s="396" t="s">
        <v>253</v>
      </c>
      <c r="B49" s="110" t="s">
        <v>690</v>
      </c>
      <c r="C49" s="101"/>
      <c r="D49" s="101"/>
      <c r="E49" s="62">
        <v>0</v>
      </c>
      <c r="F49" s="62">
        <v>0</v>
      </c>
      <c r="G49" s="62">
        <v>0</v>
      </c>
      <c r="H49" s="62">
        <v>0</v>
      </c>
      <c r="I49" s="62">
        <v>0</v>
      </c>
      <c r="J49" s="62">
        <v>0</v>
      </c>
      <c r="K49" s="62">
        <v>0</v>
      </c>
      <c r="L49" s="62">
        <v>0</v>
      </c>
      <c r="M49" s="62">
        <v>0</v>
      </c>
      <c r="N49" s="62">
        <v>0</v>
      </c>
      <c r="O49" s="62">
        <v>822.38</v>
      </c>
      <c r="P49" s="164">
        <v>163.1</v>
      </c>
      <c r="Q49" s="354">
        <f>SUM(E49:P49)</f>
        <v>985.48</v>
      </c>
    </row>
    <row r="50" spans="1:17" ht="15">
      <c r="A50" s="396" t="s">
        <v>909</v>
      </c>
      <c r="B50" s="110" t="s">
        <v>908</v>
      </c>
      <c r="C50" s="101"/>
      <c r="D50" s="101"/>
      <c r="E50" s="62">
        <v>0</v>
      </c>
      <c r="F50" s="62">
        <v>0</v>
      </c>
      <c r="G50" s="62">
        <v>0</v>
      </c>
      <c r="H50" s="62">
        <v>0</v>
      </c>
      <c r="I50" s="62">
        <v>0</v>
      </c>
      <c r="J50" s="62">
        <v>0</v>
      </c>
      <c r="K50" s="62">
        <v>0</v>
      </c>
      <c r="L50" s="62">
        <v>0</v>
      </c>
      <c r="M50" s="62">
        <v>0</v>
      </c>
      <c r="N50" s="62">
        <v>0</v>
      </c>
      <c r="O50" s="62">
        <v>0</v>
      </c>
      <c r="P50" s="164">
        <v>1.105</v>
      </c>
      <c r="Q50" s="354">
        <f>SUM(E50:P50)</f>
        <v>1.105</v>
      </c>
    </row>
    <row r="51" spans="1:17" ht="15">
      <c r="A51" s="396" t="s">
        <v>267</v>
      </c>
      <c r="B51" s="493" t="s">
        <v>259</v>
      </c>
      <c r="C51" s="101" t="s">
        <v>274</v>
      </c>
      <c r="D51" s="101" t="s">
        <v>275</v>
      </c>
      <c r="E51" s="62">
        <v>0</v>
      </c>
      <c r="F51" s="62">
        <v>84.2</v>
      </c>
      <c r="G51" s="62">
        <v>26.94</v>
      </c>
      <c r="H51" s="62">
        <v>26.9</v>
      </c>
      <c r="I51" s="62">
        <v>27.52</v>
      </c>
      <c r="J51" s="62">
        <v>0</v>
      </c>
      <c r="K51" s="62">
        <v>0</v>
      </c>
      <c r="L51" s="62">
        <v>0</v>
      </c>
      <c r="M51" s="62">
        <v>0</v>
      </c>
      <c r="N51" s="62">
        <v>0</v>
      </c>
      <c r="O51" s="62">
        <v>0</v>
      </c>
      <c r="P51" s="164">
        <v>0</v>
      </c>
      <c r="Q51" s="354">
        <f t="shared" si="3"/>
        <v>165.56</v>
      </c>
    </row>
    <row r="52" spans="1:17" ht="15">
      <c r="A52" s="396" t="s">
        <v>898</v>
      </c>
      <c r="B52" s="493" t="s">
        <v>897</v>
      </c>
      <c r="C52" s="101"/>
      <c r="D52" s="101"/>
      <c r="E52" s="62">
        <v>0</v>
      </c>
      <c r="F52" s="62">
        <v>25.16</v>
      </c>
      <c r="G52" s="62">
        <v>0</v>
      </c>
      <c r="H52" s="62">
        <v>0</v>
      </c>
      <c r="I52" s="62">
        <v>0</v>
      </c>
      <c r="J52" s="62">
        <v>0</v>
      </c>
      <c r="K52" s="62">
        <v>0</v>
      </c>
      <c r="L52" s="62">
        <v>0</v>
      </c>
      <c r="M52" s="62">
        <v>0</v>
      </c>
      <c r="N52" s="62">
        <v>0</v>
      </c>
      <c r="O52" s="62">
        <v>0</v>
      </c>
      <c r="P52" s="164">
        <v>0</v>
      </c>
      <c r="Q52" s="354">
        <f t="shared" si="3"/>
        <v>25.16</v>
      </c>
    </row>
    <row r="53" spans="1:17" ht="15">
      <c r="A53" s="396" t="s">
        <v>272</v>
      </c>
      <c r="B53" s="110" t="s">
        <v>265</v>
      </c>
      <c r="C53" s="101" t="s">
        <v>241</v>
      </c>
      <c r="D53" s="101" t="s">
        <v>275</v>
      </c>
      <c r="E53" s="62">
        <v>8.02</v>
      </c>
      <c r="F53" s="62">
        <v>14.64</v>
      </c>
      <c r="G53" s="62">
        <v>3.98</v>
      </c>
      <c r="H53" s="62">
        <v>9.44</v>
      </c>
      <c r="I53" s="62">
        <v>11.34</v>
      </c>
      <c r="J53" s="62">
        <v>0</v>
      </c>
      <c r="K53" s="62">
        <v>7.36</v>
      </c>
      <c r="L53" s="62">
        <v>0</v>
      </c>
      <c r="M53" s="62">
        <v>11.78</v>
      </c>
      <c r="N53" s="62">
        <v>7.48</v>
      </c>
      <c r="O53" s="62">
        <v>15.5</v>
      </c>
      <c r="P53" s="164">
        <v>8.22</v>
      </c>
      <c r="Q53" s="354">
        <f t="shared" si="3"/>
        <v>97.76</v>
      </c>
    </row>
    <row r="54" spans="1:17" ht="15">
      <c r="A54" s="396" t="s">
        <v>605</v>
      </c>
      <c r="B54" s="110" t="s">
        <v>604</v>
      </c>
      <c r="C54" s="101" t="s">
        <v>241</v>
      </c>
      <c r="D54" s="101" t="s">
        <v>275</v>
      </c>
      <c r="E54" s="62">
        <v>0</v>
      </c>
      <c r="F54" s="62">
        <v>0</v>
      </c>
      <c r="G54" s="62">
        <v>0</v>
      </c>
      <c r="H54" s="62">
        <v>0</v>
      </c>
      <c r="I54" s="62">
        <v>0</v>
      </c>
      <c r="J54" s="62">
        <v>0</v>
      </c>
      <c r="K54" s="62">
        <v>0.14</v>
      </c>
      <c r="L54" s="62">
        <v>0</v>
      </c>
      <c r="M54" s="62">
        <v>0</v>
      </c>
      <c r="N54" s="62">
        <v>0</v>
      </c>
      <c r="O54" s="62">
        <v>0</v>
      </c>
      <c r="P54" s="164">
        <v>0</v>
      </c>
      <c r="Q54" s="354">
        <f t="shared" si="3"/>
        <v>0.14</v>
      </c>
    </row>
    <row r="55" spans="1:17" ht="15">
      <c r="A55" s="396" t="s">
        <v>901</v>
      </c>
      <c r="B55" s="110" t="s">
        <v>900</v>
      </c>
      <c r="C55" s="101"/>
      <c r="D55" s="101"/>
      <c r="E55" s="62">
        <v>0</v>
      </c>
      <c r="F55" s="62">
        <v>0</v>
      </c>
      <c r="G55" s="62">
        <v>0</v>
      </c>
      <c r="H55" s="62">
        <v>0.72</v>
      </c>
      <c r="I55" s="62">
        <v>0</v>
      </c>
      <c r="J55" s="62">
        <v>0</v>
      </c>
      <c r="K55" s="62">
        <v>0</v>
      </c>
      <c r="L55" s="62">
        <v>0</v>
      </c>
      <c r="M55" s="62">
        <v>0</v>
      </c>
      <c r="N55" s="62">
        <v>0</v>
      </c>
      <c r="O55" s="62">
        <v>0</v>
      </c>
      <c r="P55" s="164">
        <v>0</v>
      </c>
      <c r="Q55" s="354">
        <f t="shared" si="3"/>
        <v>0.72</v>
      </c>
    </row>
    <row r="56" spans="1:17" ht="30">
      <c r="A56" s="396" t="s">
        <v>907</v>
      </c>
      <c r="B56" s="110" t="s">
        <v>906</v>
      </c>
      <c r="C56" s="101"/>
      <c r="D56" s="101"/>
      <c r="E56" s="62">
        <v>0</v>
      </c>
      <c r="F56" s="62">
        <v>0</v>
      </c>
      <c r="G56" s="62">
        <v>0</v>
      </c>
      <c r="H56" s="62">
        <v>0</v>
      </c>
      <c r="I56" s="62">
        <v>0</v>
      </c>
      <c r="J56" s="62">
        <v>0</v>
      </c>
      <c r="K56" s="62">
        <v>0</v>
      </c>
      <c r="L56" s="62">
        <v>0</v>
      </c>
      <c r="M56" s="62">
        <v>0</v>
      </c>
      <c r="N56" s="62">
        <v>30.2</v>
      </c>
      <c r="O56" s="62">
        <v>0</v>
      </c>
      <c r="P56" s="164">
        <v>0</v>
      </c>
      <c r="Q56" s="354">
        <f t="shared" si="3"/>
        <v>30.2</v>
      </c>
    </row>
    <row r="57" spans="1:17" ht="30">
      <c r="A57" s="396" t="s">
        <v>911</v>
      </c>
      <c r="B57" s="110" t="s">
        <v>910</v>
      </c>
      <c r="C57" s="101"/>
      <c r="D57" s="101"/>
      <c r="E57" s="62">
        <v>0</v>
      </c>
      <c r="F57" s="62">
        <v>0</v>
      </c>
      <c r="G57" s="62">
        <v>0</v>
      </c>
      <c r="H57" s="62">
        <v>0</v>
      </c>
      <c r="I57" s="62">
        <v>0</v>
      </c>
      <c r="J57" s="62">
        <v>0</v>
      </c>
      <c r="K57" s="62">
        <v>0</v>
      </c>
      <c r="L57" s="62">
        <v>0</v>
      </c>
      <c r="M57" s="62">
        <v>0</v>
      </c>
      <c r="N57" s="62">
        <v>0</v>
      </c>
      <c r="O57" s="62">
        <v>0</v>
      </c>
      <c r="P57" s="164">
        <v>51.56</v>
      </c>
      <c r="Q57" s="354">
        <f t="shared" si="3"/>
        <v>51.56</v>
      </c>
    </row>
    <row r="58" spans="1:17" ht="30">
      <c r="A58" s="396" t="s">
        <v>270</v>
      </c>
      <c r="B58" s="110" t="s">
        <v>263</v>
      </c>
      <c r="C58" s="101" t="s">
        <v>277</v>
      </c>
      <c r="D58" s="101" t="s">
        <v>241</v>
      </c>
      <c r="E58" s="62">
        <v>0.003</v>
      </c>
      <c r="F58" s="62">
        <v>0.003</v>
      </c>
      <c r="G58" s="62">
        <v>0.006</v>
      </c>
      <c r="H58" s="62">
        <v>0</v>
      </c>
      <c r="I58" s="62">
        <v>0.009</v>
      </c>
      <c r="J58" s="62">
        <v>0.003</v>
      </c>
      <c r="K58" s="62">
        <v>0.003</v>
      </c>
      <c r="L58" s="62">
        <v>0</v>
      </c>
      <c r="M58" s="62">
        <v>0.006</v>
      </c>
      <c r="N58" s="62">
        <v>0.004</v>
      </c>
      <c r="O58" s="62">
        <v>0.002</v>
      </c>
      <c r="P58" s="164">
        <v>0.005</v>
      </c>
      <c r="Q58" s="354">
        <f t="shared" si="3"/>
        <v>0.04399999999999999</v>
      </c>
    </row>
    <row r="59" spans="1:17" ht="15">
      <c r="A59" s="396" t="s">
        <v>903</v>
      </c>
      <c r="B59" s="110" t="s">
        <v>902</v>
      </c>
      <c r="C59" s="101"/>
      <c r="D59" s="101"/>
      <c r="E59" s="62">
        <v>0</v>
      </c>
      <c r="F59" s="62">
        <v>0</v>
      </c>
      <c r="G59" s="62">
        <v>0</v>
      </c>
      <c r="H59" s="62">
        <v>0</v>
      </c>
      <c r="I59" s="62">
        <v>0</v>
      </c>
      <c r="J59" s="62">
        <v>3.52</v>
      </c>
      <c r="K59" s="62">
        <v>0</v>
      </c>
      <c r="L59" s="62">
        <v>0</v>
      </c>
      <c r="M59" s="62">
        <v>0</v>
      </c>
      <c r="N59" s="62">
        <v>0</v>
      </c>
      <c r="O59" s="62">
        <v>0</v>
      </c>
      <c r="P59" s="164">
        <v>4.52</v>
      </c>
      <c r="Q59" s="354">
        <f t="shared" si="3"/>
        <v>8.04</v>
      </c>
    </row>
    <row r="60" spans="1:17" s="58" customFormat="1" ht="30">
      <c r="A60" s="396" t="s">
        <v>268</v>
      </c>
      <c r="B60" s="110" t="s">
        <v>260</v>
      </c>
      <c r="C60" s="101" t="s">
        <v>276</v>
      </c>
      <c r="D60" s="101" t="s">
        <v>241</v>
      </c>
      <c r="E60" s="62">
        <v>116.61</v>
      </c>
      <c r="F60" s="62">
        <v>97.36</v>
      </c>
      <c r="G60" s="62">
        <v>129.77</v>
      </c>
      <c r="H60" s="62">
        <v>115</v>
      </c>
      <c r="I60" s="62">
        <v>122</v>
      </c>
      <c r="J60" s="62">
        <v>120</v>
      </c>
      <c r="K60" s="62">
        <v>100</v>
      </c>
      <c r="L60" s="62">
        <v>25</v>
      </c>
      <c r="M60" s="62">
        <v>71.18</v>
      </c>
      <c r="N60" s="62">
        <v>184</v>
      </c>
      <c r="O60" s="62">
        <v>115</v>
      </c>
      <c r="P60" s="164">
        <v>92.12</v>
      </c>
      <c r="Q60" s="354">
        <f t="shared" si="3"/>
        <v>1288.04</v>
      </c>
    </row>
    <row r="61" spans="1:17" ht="15">
      <c r="A61" s="396" t="s">
        <v>600</v>
      </c>
      <c r="B61" s="110" t="s">
        <v>599</v>
      </c>
      <c r="C61" s="101" t="s">
        <v>241</v>
      </c>
      <c r="D61" s="101" t="s">
        <v>275</v>
      </c>
      <c r="E61" s="62">
        <v>0</v>
      </c>
      <c r="F61" s="62">
        <v>0</v>
      </c>
      <c r="G61" s="62">
        <v>0</v>
      </c>
      <c r="H61" s="62">
        <v>0</v>
      </c>
      <c r="I61" s="62">
        <v>0</v>
      </c>
      <c r="J61" s="62">
        <v>0</v>
      </c>
      <c r="K61" s="62">
        <v>0.04</v>
      </c>
      <c r="L61" s="62">
        <v>0</v>
      </c>
      <c r="M61" s="62">
        <v>0</v>
      </c>
      <c r="N61" s="62">
        <v>0</v>
      </c>
      <c r="O61" s="62">
        <v>0</v>
      </c>
      <c r="P61" s="164">
        <v>0</v>
      </c>
      <c r="Q61" s="354">
        <f t="shared" si="3"/>
        <v>0.04</v>
      </c>
    </row>
    <row r="62" spans="1:17" ht="15.75" thickBot="1">
      <c r="A62" s="397" t="s">
        <v>601</v>
      </c>
      <c r="B62" s="494" t="s">
        <v>606</v>
      </c>
      <c r="C62" s="330" t="s">
        <v>274</v>
      </c>
      <c r="D62" s="330" t="s">
        <v>241</v>
      </c>
      <c r="E62" s="175">
        <v>0</v>
      </c>
      <c r="F62" s="175">
        <v>0</v>
      </c>
      <c r="G62" s="175">
        <v>0</v>
      </c>
      <c r="H62" s="175">
        <v>0</v>
      </c>
      <c r="I62" s="175">
        <v>0</v>
      </c>
      <c r="J62" s="175">
        <v>0</v>
      </c>
      <c r="K62" s="175">
        <v>7.7</v>
      </c>
      <c r="L62" s="175">
        <v>0</v>
      </c>
      <c r="M62" s="175">
        <v>0</v>
      </c>
      <c r="N62" s="175">
        <v>0</v>
      </c>
      <c r="O62" s="175">
        <v>0</v>
      </c>
      <c r="P62" s="275">
        <v>0</v>
      </c>
      <c r="Q62" s="355">
        <f t="shared" si="3"/>
        <v>7.7</v>
      </c>
    </row>
    <row r="63" spans="4:17" ht="15.75" thickBot="1">
      <c r="D63" s="58"/>
      <c r="E63" s="58"/>
      <c r="F63" s="58"/>
      <c r="G63" s="58"/>
      <c r="H63" s="58"/>
      <c r="I63" s="58"/>
      <c r="Q63" s="364">
        <f>SUM(Q39:Q62)</f>
        <v>14903.733</v>
      </c>
    </row>
    <row r="64" spans="3:10" ht="15">
      <c r="C64" s="58"/>
      <c r="D64" s="58"/>
      <c r="E64" s="58"/>
      <c r="F64" s="58"/>
      <c r="G64" s="58"/>
      <c r="H64" s="58"/>
      <c r="I64" s="58"/>
      <c r="J64" s="58"/>
    </row>
    <row r="65" spans="3:10" ht="15.75" thickBot="1">
      <c r="C65" s="58"/>
      <c r="D65" s="58"/>
      <c r="E65" s="58"/>
      <c r="F65" s="58"/>
      <c r="G65" s="58"/>
      <c r="H65" s="58"/>
      <c r="I65" s="58"/>
      <c r="J65" s="58"/>
    </row>
    <row r="66" spans="1:17" ht="12.75" customHeight="1" thickBot="1">
      <c r="A66" s="599" t="s">
        <v>180</v>
      </c>
      <c r="B66" s="599" t="s">
        <v>162</v>
      </c>
      <c r="C66" s="599" t="s">
        <v>181</v>
      </c>
      <c r="D66" s="599" t="s">
        <v>182</v>
      </c>
      <c r="E66" s="53" t="s">
        <v>178</v>
      </c>
      <c r="F66" s="53" t="s">
        <v>178</v>
      </c>
      <c r="G66" s="53" t="s">
        <v>178</v>
      </c>
      <c r="H66" s="53" t="s">
        <v>178</v>
      </c>
      <c r="I66" s="53" t="s">
        <v>178</v>
      </c>
      <c r="J66" s="53" t="s">
        <v>178</v>
      </c>
      <c r="K66" s="53" t="s">
        <v>178</v>
      </c>
      <c r="L66" s="53" t="s">
        <v>178</v>
      </c>
      <c r="M66" s="53" t="s">
        <v>178</v>
      </c>
      <c r="N66" s="53" t="s">
        <v>178</v>
      </c>
      <c r="O66" s="53" t="s">
        <v>178</v>
      </c>
      <c r="P66" s="326" t="s">
        <v>178</v>
      </c>
      <c r="Q66" s="366" t="s">
        <v>178</v>
      </c>
    </row>
    <row r="67" spans="1:18" ht="51" customHeight="1" thickBot="1">
      <c r="A67" s="599"/>
      <c r="B67" s="599"/>
      <c r="C67" s="599"/>
      <c r="D67" s="599"/>
      <c r="E67" s="87" t="s">
        <v>165</v>
      </c>
      <c r="F67" s="87" t="s">
        <v>166</v>
      </c>
      <c r="G67" s="87" t="s">
        <v>167</v>
      </c>
      <c r="H67" s="87" t="s">
        <v>168</v>
      </c>
      <c r="I67" s="87" t="s">
        <v>169</v>
      </c>
      <c r="J67" s="87" t="s">
        <v>170</v>
      </c>
      <c r="K67" s="87" t="s">
        <v>171</v>
      </c>
      <c r="L67" s="87" t="s">
        <v>172</v>
      </c>
      <c r="M67" s="87" t="s">
        <v>173</v>
      </c>
      <c r="N67" s="87" t="s">
        <v>174</v>
      </c>
      <c r="O67" s="87" t="s">
        <v>175</v>
      </c>
      <c r="P67" s="365" t="s">
        <v>176</v>
      </c>
      <c r="Q67" s="367" t="s">
        <v>177</v>
      </c>
      <c r="R67" s="1" t="s">
        <v>570</v>
      </c>
    </row>
    <row r="68" spans="1:17" ht="15">
      <c r="A68" s="95"/>
      <c r="B68" s="96"/>
      <c r="C68" s="97"/>
      <c r="D68" s="97"/>
      <c r="E68" s="98"/>
      <c r="F68" s="98"/>
      <c r="G68" s="98"/>
      <c r="H68" s="98"/>
      <c r="I68" s="98"/>
      <c r="J68" s="98"/>
      <c r="K68" s="98"/>
      <c r="L68" s="98"/>
      <c r="M68" s="98"/>
      <c r="N68" s="98"/>
      <c r="O68" s="98"/>
      <c r="P68" s="351"/>
      <c r="Q68" s="353">
        <f aca="true" t="shared" si="4" ref="Q68:Q78">SUM(E68:P68)</f>
        <v>0</v>
      </c>
    </row>
    <row r="69" spans="1:17" ht="15">
      <c r="A69" s="99"/>
      <c r="B69" s="100"/>
      <c r="C69" s="101"/>
      <c r="D69" s="101"/>
      <c r="E69" s="62"/>
      <c r="F69" s="62"/>
      <c r="G69" s="62"/>
      <c r="H69" s="62"/>
      <c r="I69" s="62"/>
      <c r="J69" s="62"/>
      <c r="K69" s="62"/>
      <c r="L69" s="62"/>
      <c r="M69" s="62"/>
      <c r="N69" s="62"/>
      <c r="O69" s="62"/>
      <c r="P69" s="164"/>
      <c r="Q69" s="354">
        <f t="shared" si="4"/>
        <v>0</v>
      </c>
    </row>
    <row r="70" spans="1:17" ht="15">
      <c r="A70" s="99"/>
      <c r="B70" s="101"/>
      <c r="C70" s="101"/>
      <c r="D70" s="101"/>
      <c r="E70" s="62"/>
      <c r="F70" s="62"/>
      <c r="G70" s="62"/>
      <c r="H70" s="62"/>
      <c r="I70" s="62"/>
      <c r="J70" s="62"/>
      <c r="K70" s="62"/>
      <c r="L70" s="62"/>
      <c r="M70" s="62"/>
      <c r="N70" s="62"/>
      <c r="O70" s="62"/>
      <c r="P70" s="164"/>
      <c r="Q70" s="354">
        <f t="shared" si="4"/>
        <v>0</v>
      </c>
    </row>
    <row r="71" spans="1:17" ht="15">
      <c r="A71" s="99"/>
      <c r="B71" s="101"/>
      <c r="C71" s="101"/>
      <c r="D71" s="101"/>
      <c r="E71" s="62"/>
      <c r="F71" s="62"/>
      <c r="G71" s="62"/>
      <c r="H71" s="62"/>
      <c r="I71" s="62"/>
      <c r="J71" s="62"/>
      <c r="K71" s="62"/>
      <c r="L71" s="62"/>
      <c r="M71" s="62"/>
      <c r="N71" s="62"/>
      <c r="O71" s="62"/>
      <c r="P71" s="164"/>
      <c r="Q71" s="354">
        <f t="shared" si="4"/>
        <v>0</v>
      </c>
    </row>
    <row r="72" spans="1:17" ht="15">
      <c r="A72" s="99"/>
      <c r="B72" s="101"/>
      <c r="C72" s="101"/>
      <c r="D72" s="101"/>
      <c r="E72" s="62"/>
      <c r="F72" s="62"/>
      <c r="G72" s="62"/>
      <c r="H72" s="62"/>
      <c r="I72" s="62"/>
      <c r="J72" s="62"/>
      <c r="K72" s="62"/>
      <c r="L72" s="62"/>
      <c r="M72" s="62"/>
      <c r="N72" s="62"/>
      <c r="O72" s="62"/>
      <c r="P72" s="164"/>
      <c r="Q72" s="354">
        <f t="shared" si="4"/>
        <v>0</v>
      </c>
    </row>
    <row r="73" spans="1:17" ht="15">
      <c r="A73" s="99"/>
      <c r="B73" s="101"/>
      <c r="C73" s="101"/>
      <c r="D73" s="101"/>
      <c r="E73" s="62"/>
      <c r="F73" s="62"/>
      <c r="G73" s="62"/>
      <c r="H73" s="62"/>
      <c r="I73" s="62"/>
      <c r="J73" s="62"/>
      <c r="K73" s="62"/>
      <c r="L73" s="62"/>
      <c r="M73" s="62"/>
      <c r="N73" s="62"/>
      <c r="O73" s="62"/>
      <c r="P73" s="164"/>
      <c r="Q73" s="354">
        <f t="shared" si="4"/>
        <v>0</v>
      </c>
    </row>
    <row r="74" spans="1:17" ht="15">
      <c r="A74" s="99"/>
      <c r="B74" s="101"/>
      <c r="C74" s="101"/>
      <c r="D74" s="101"/>
      <c r="E74" s="62"/>
      <c r="F74" s="62"/>
      <c r="G74" s="62"/>
      <c r="H74" s="62"/>
      <c r="I74" s="62"/>
      <c r="J74" s="62"/>
      <c r="K74" s="62"/>
      <c r="L74" s="62"/>
      <c r="M74" s="62"/>
      <c r="N74" s="62"/>
      <c r="O74" s="62"/>
      <c r="P74" s="164"/>
      <c r="Q74" s="354">
        <f t="shared" si="4"/>
        <v>0</v>
      </c>
    </row>
    <row r="75" spans="1:17" ht="15">
      <c r="A75" s="99"/>
      <c r="B75" s="101"/>
      <c r="C75" s="101"/>
      <c r="D75" s="101"/>
      <c r="E75" s="62"/>
      <c r="F75" s="62"/>
      <c r="G75" s="62"/>
      <c r="H75" s="62"/>
      <c r="I75" s="62"/>
      <c r="J75" s="62"/>
      <c r="K75" s="62"/>
      <c r="L75" s="62"/>
      <c r="M75" s="62"/>
      <c r="N75" s="62"/>
      <c r="O75" s="62"/>
      <c r="P75" s="164"/>
      <c r="Q75" s="354">
        <f t="shared" si="4"/>
        <v>0</v>
      </c>
    </row>
    <row r="76" spans="1:17" ht="15">
      <c r="A76" s="99"/>
      <c r="B76" s="101"/>
      <c r="C76" s="101"/>
      <c r="D76" s="101"/>
      <c r="E76" s="62"/>
      <c r="F76" s="62"/>
      <c r="G76" s="62"/>
      <c r="H76" s="62"/>
      <c r="I76" s="62"/>
      <c r="J76" s="62"/>
      <c r="K76" s="62"/>
      <c r="L76" s="62"/>
      <c r="M76" s="62"/>
      <c r="N76" s="62"/>
      <c r="O76" s="62"/>
      <c r="P76" s="164"/>
      <c r="Q76" s="354">
        <f t="shared" si="4"/>
        <v>0</v>
      </c>
    </row>
    <row r="77" spans="1:17" ht="15">
      <c r="A77" s="99"/>
      <c r="B77" s="101"/>
      <c r="C77" s="101"/>
      <c r="D77" s="101"/>
      <c r="E77" s="62"/>
      <c r="F77" s="62"/>
      <c r="G77" s="62"/>
      <c r="H77" s="62"/>
      <c r="I77" s="62"/>
      <c r="J77" s="62"/>
      <c r="K77" s="62"/>
      <c r="L77" s="62"/>
      <c r="M77" s="62"/>
      <c r="N77" s="62"/>
      <c r="O77" s="62"/>
      <c r="P77" s="164"/>
      <c r="Q77" s="354">
        <f t="shared" si="4"/>
        <v>0</v>
      </c>
    </row>
    <row r="78" spans="1:17" ht="15.75" thickBot="1">
      <c r="A78" s="27"/>
      <c r="B78" s="28"/>
      <c r="C78" s="28"/>
      <c r="D78" s="28"/>
      <c r="E78" s="63"/>
      <c r="F78" s="63"/>
      <c r="G78" s="63"/>
      <c r="H78" s="63"/>
      <c r="I78" s="63"/>
      <c r="J78" s="63"/>
      <c r="K78" s="63"/>
      <c r="L78" s="63"/>
      <c r="M78" s="63"/>
      <c r="N78" s="63"/>
      <c r="O78" s="63"/>
      <c r="P78" s="166"/>
      <c r="Q78" s="368">
        <f t="shared" si="4"/>
        <v>0</v>
      </c>
    </row>
    <row r="79" spans="1:17" ht="15.75" thickBot="1">
      <c r="A79" s="58"/>
      <c r="B79" s="58"/>
      <c r="C79" s="58"/>
      <c r="D79" s="58"/>
      <c r="E79" s="58"/>
      <c r="F79" s="58"/>
      <c r="G79" s="58"/>
      <c r="H79" s="58"/>
      <c r="I79" s="58"/>
      <c r="J79" s="58"/>
      <c r="K79" s="58"/>
      <c r="L79" s="58"/>
      <c r="M79" s="58"/>
      <c r="N79" s="58"/>
      <c r="O79" s="58"/>
      <c r="P79" s="58"/>
      <c r="Q79" s="369">
        <f>SUM(Q68:Q78)</f>
        <v>0</v>
      </c>
    </row>
    <row r="80" spans="3:10" ht="15">
      <c r="C80" s="58"/>
      <c r="D80" s="58"/>
      <c r="E80" s="58"/>
      <c r="F80" s="58"/>
      <c r="G80" s="58"/>
      <c r="H80" s="58"/>
      <c r="I80" s="58"/>
      <c r="J80" s="58"/>
    </row>
    <row r="81" spans="3:10" ht="15">
      <c r="C81" s="58"/>
      <c r="D81" s="58"/>
      <c r="E81" s="58"/>
      <c r="F81" s="58"/>
      <c r="G81" s="58"/>
      <c r="H81" s="58"/>
      <c r="I81" s="58"/>
      <c r="J81" s="58"/>
    </row>
    <row r="82" spans="1:10" ht="15">
      <c r="A82" s="1" t="s">
        <v>81</v>
      </c>
      <c r="C82" s="58"/>
      <c r="D82" s="58"/>
      <c r="E82" s="58"/>
      <c r="F82" s="58"/>
      <c r="G82" s="58"/>
      <c r="H82" s="58"/>
      <c r="I82" s="58"/>
      <c r="J82" s="58"/>
    </row>
    <row r="83" spans="3:10" ht="15">
      <c r="C83" s="58"/>
      <c r="D83" s="58"/>
      <c r="E83" s="58"/>
      <c r="F83" s="58"/>
      <c r="G83" s="58"/>
      <c r="H83" s="58"/>
      <c r="I83" s="58"/>
      <c r="J83" s="58"/>
    </row>
    <row r="84" spans="3:10" ht="15">
      <c r="C84" s="58"/>
      <c r="D84" s="58"/>
      <c r="E84" s="58"/>
      <c r="F84" s="58"/>
      <c r="G84" s="58"/>
      <c r="H84" s="58"/>
      <c r="I84" s="58"/>
      <c r="J84" s="58"/>
    </row>
    <row r="85" spans="1:10" ht="15">
      <c r="A85" s="2"/>
      <c r="C85" s="58"/>
      <c r="D85" s="58"/>
      <c r="E85" s="58"/>
      <c r="F85" s="58"/>
      <c r="G85" s="58"/>
      <c r="H85" s="58"/>
      <c r="I85" s="58"/>
      <c r="J85" s="58"/>
    </row>
    <row r="86" spans="3:10" ht="15">
      <c r="C86" s="58"/>
      <c r="D86" s="58"/>
      <c r="E86" s="58"/>
      <c r="F86" s="58"/>
      <c r="G86" s="58"/>
      <c r="H86" s="58"/>
      <c r="I86" s="58"/>
      <c r="J86" s="58"/>
    </row>
    <row r="87" spans="3:10" ht="15">
      <c r="C87" s="58"/>
      <c r="D87" s="58"/>
      <c r="E87" s="58"/>
      <c r="F87" s="58"/>
      <c r="G87" s="58"/>
      <c r="H87" s="58"/>
      <c r="I87" s="58"/>
      <c r="J87" s="58"/>
    </row>
    <row r="88" spans="3:10" ht="15">
      <c r="C88" s="58"/>
      <c r="D88" s="58"/>
      <c r="E88" s="58"/>
      <c r="F88" s="58"/>
      <c r="G88" s="58"/>
      <c r="H88" s="58"/>
      <c r="I88" s="58"/>
      <c r="J88" s="58"/>
    </row>
    <row r="89" spans="4:9" ht="15">
      <c r="D89" s="58"/>
      <c r="E89" s="58"/>
      <c r="F89" s="58"/>
      <c r="G89" s="58"/>
      <c r="H89" s="58"/>
      <c r="I89" s="58"/>
    </row>
    <row r="90" spans="4:9" ht="15">
      <c r="D90" s="58"/>
      <c r="E90" s="58"/>
      <c r="F90" s="58"/>
      <c r="G90" s="58"/>
      <c r="H90" s="58"/>
      <c r="I90" s="58"/>
    </row>
    <row r="91" spans="4:9" ht="15">
      <c r="D91" s="58"/>
      <c r="E91" s="58"/>
      <c r="F91" s="58"/>
      <c r="G91" s="58"/>
      <c r="H91" s="58"/>
      <c r="I91" s="58"/>
    </row>
    <row r="92" spans="4:9" ht="15">
      <c r="D92" s="58"/>
      <c r="E92" s="58"/>
      <c r="F92" s="58"/>
      <c r="G92" s="58"/>
      <c r="H92" s="58"/>
      <c r="I92" s="58"/>
    </row>
    <row r="93" spans="4:9" ht="15">
      <c r="D93" s="58"/>
      <c r="E93" s="58"/>
      <c r="F93" s="58"/>
      <c r="G93" s="58"/>
      <c r="H93" s="58"/>
      <c r="I93" s="58"/>
    </row>
    <row r="94" spans="4:9" ht="15">
      <c r="D94" s="58"/>
      <c r="E94" s="58"/>
      <c r="F94" s="58"/>
      <c r="G94" s="58"/>
      <c r="H94" s="58"/>
      <c r="I94" s="58"/>
    </row>
    <row r="95" spans="4:9" ht="15">
      <c r="D95" s="58"/>
      <c r="E95" s="58"/>
      <c r="F95" s="58"/>
      <c r="G95" s="58"/>
      <c r="H95" s="58"/>
      <c r="I95" s="58"/>
    </row>
    <row r="96" spans="4:9" ht="15">
      <c r="D96" s="58"/>
      <c r="E96" s="58"/>
      <c r="F96" s="58"/>
      <c r="G96" s="58"/>
      <c r="H96" s="58"/>
      <c r="I96" s="58"/>
    </row>
    <row r="97" spans="4:9" ht="15">
      <c r="D97" s="58"/>
      <c r="E97" s="58"/>
      <c r="F97" s="58"/>
      <c r="G97" s="58"/>
      <c r="H97" s="58"/>
      <c r="I97" s="58"/>
    </row>
    <row r="98" spans="4:9" ht="15">
      <c r="D98" s="58"/>
      <c r="E98" s="58"/>
      <c r="F98" s="58"/>
      <c r="G98" s="58"/>
      <c r="H98" s="58"/>
      <c r="I98" s="58"/>
    </row>
    <row r="99" spans="4:9" ht="15">
      <c r="D99" s="58"/>
      <c r="E99" s="58"/>
      <c r="F99" s="58"/>
      <c r="G99" s="58"/>
      <c r="H99" s="58"/>
      <c r="I99" s="58"/>
    </row>
    <row r="100" spans="4:9" ht="15">
      <c r="D100" s="58"/>
      <c r="E100" s="58"/>
      <c r="F100" s="58"/>
      <c r="G100" s="58"/>
      <c r="H100" s="58"/>
      <c r="I100" s="58"/>
    </row>
    <row r="101" spans="4:9" ht="15">
      <c r="D101" s="58"/>
      <c r="E101" s="58"/>
      <c r="F101" s="58"/>
      <c r="G101" s="58"/>
      <c r="H101" s="58"/>
      <c r="I101" s="58"/>
    </row>
    <row r="102" spans="4:9" ht="15">
      <c r="D102" s="58"/>
      <c r="E102" s="58"/>
      <c r="F102" s="58"/>
      <c r="G102" s="58"/>
      <c r="H102" s="58"/>
      <c r="I102" s="58"/>
    </row>
    <row r="103" spans="4:9" ht="15">
      <c r="D103" s="58"/>
      <c r="E103" s="58"/>
      <c r="F103" s="58"/>
      <c r="G103" s="58"/>
      <c r="H103" s="58"/>
      <c r="I103" s="58"/>
    </row>
    <row r="104" spans="4:9" ht="15">
      <c r="D104" s="58"/>
      <c r="E104" s="58"/>
      <c r="F104" s="58"/>
      <c r="G104" s="58"/>
      <c r="H104" s="58"/>
      <c r="I104" s="58"/>
    </row>
    <row r="105" spans="4:9" ht="15">
      <c r="D105" s="58"/>
      <c r="E105" s="58"/>
      <c r="F105" s="58"/>
      <c r="G105" s="58"/>
      <c r="H105" s="58"/>
      <c r="I105" s="58"/>
    </row>
    <row r="106" spans="4:9" ht="15">
      <c r="D106" s="58"/>
      <c r="E106" s="58"/>
      <c r="F106" s="58"/>
      <c r="G106" s="58"/>
      <c r="H106" s="58"/>
      <c r="I106" s="58"/>
    </row>
    <row r="107" spans="4:9" ht="15">
      <c r="D107" s="58"/>
      <c r="E107" s="58"/>
      <c r="F107" s="58"/>
      <c r="G107" s="58"/>
      <c r="H107" s="58"/>
      <c r="I107" s="58"/>
    </row>
    <row r="108" spans="4:9" ht="15">
      <c r="D108" s="58"/>
      <c r="E108" s="58"/>
      <c r="F108" s="58"/>
      <c r="G108" s="58"/>
      <c r="H108" s="58"/>
      <c r="I108" s="58"/>
    </row>
    <row r="109" spans="4:9" ht="15">
      <c r="D109" s="58"/>
      <c r="E109" s="58"/>
      <c r="F109" s="58"/>
      <c r="G109" s="58"/>
      <c r="H109" s="58"/>
      <c r="I109" s="58"/>
    </row>
    <row r="110" spans="4:9" ht="15">
      <c r="D110" s="58"/>
      <c r="E110" s="58"/>
      <c r="F110" s="58"/>
      <c r="G110" s="58"/>
      <c r="H110" s="58"/>
      <c r="I110" s="58"/>
    </row>
    <row r="111" spans="4:9" ht="15">
      <c r="D111" s="58"/>
      <c r="E111" s="58"/>
      <c r="F111" s="58"/>
      <c r="G111" s="58"/>
      <c r="H111" s="58"/>
      <c r="I111" s="58"/>
    </row>
    <row r="112" spans="4:9" ht="15">
      <c r="D112" s="58"/>
      <c r="E112" s="58"/>
      <c r="F112" s="58"/>
      <c r="G112" s="58"/>
      <c r="H112" s="58"/>
      <c r="I112" s="58"/>
    </row>
    <row r="113" spans="4:9" ht="15">
      <c r="D113" s="58"/>
      <c r="E113" s="58"/>
      <c r="F113" s="58"/>
      <c r="G113" s="58"/>
      <c r="H113" s="58"/>
      <c r="I113" s="58"/>
    </row>
    <row r="114" spans="4:9" ht="15">
      <c r="D114" s="58"/>
      <c r="E114" s="58"/>
      <c r="F114" s="58"/>
      <c r="G114" s="58"/>
      <c r="H114" s="58"/>
      <c r="I114" s="58"/>
    </row>
    <row r="115" spans="4:9" ht="15">
      <c r="D115" s="58"/>
      <c r="E115" s="58"/>
      <c r="F115" s="58"/>
      <c r="G115" s="58"/>
      <c r="H115" s="58"/>
      <c r="I115" s="58"/>
    </row>
    <row r="116" spans="4:9" ht="15">
      <c r="D116" s="58"/>
      <c r="E116" s="58"/>
      <c r="F116" s="58"/>
      <c r="G116" s="58"/>
      <c r="H116" s="58"/>
      <c r="I116" s="58"/>
    </row>
    <row r="117" spans="4:9" ht="15">
      <c r="D117" s="58"/>
      <c r="E117" s="58"/>
      <c r="F117" s="58"/>
      <c r="G117" s="58"/>
      <c r="H117" s="58"/>
      <c r="I117" s="58"/>
    </row>
    <row r="118" spans="4:9" ht="15">
      <c r="D118" s="58"/>
      <c r="E118" s="58"/>
      <c r="F118" s="58"/>
      <c r="G118" s="58"/>
      <c r="H118" s="58"/>
      <c r="I118" s="58"/>
    </row>
    <row r="119" spans="4:9" ht="15">
      <c r="D119" s="58"/>
      <c r="E119" s="58"/>
      <c r="F119" s="58"/>
      <c r="G119" s="58"/>
      <c r="H119" s="58"/>
      <c r="I119" s="58"/>
    </row>
    <row r="120" spans="4:9" ht="15">
      <c r="D120" s="58"/>
      <c r="E120" s="58"/>
      <c r="F120" s="58"/>
      <c r="G120" s="58"/>
      <c r="H120" s="58"/>
      <c r="I120" s="58"/>
    </row>
    <row r="121" spans="4:9" ht="15">
      <c r="D121" s="58"/>
      <c r="E121" s="58"/>
      <c r="F121" s="58"/>
      <c r="G121" s="58"/>
      <c r="H121" s="58"/>
      <c r="I121" s="58"/>
    </row>
    <row r="122" spans="4:9" ht="15">
      <c r="D122" s="58"/>
      <c r="E122" s="58"/>
      <c r="F122" s="58"/>
      <c r="G122" s="58"/>
      <c r="H122" s="58"/>
      <c r="I122" s="58"/>
    </row>
    <row r="123" spans="4:9" ht="15">
      <c r="D123" s="58"/>
      <c r="E123" s="58"/>
      <c r="F123" s="58"/>
      <c r="G123" s="58"/>
      <c r="H123" s="58"/>
      <c r="I123" s="58"/>
    </row>
    <row r="124" spans="4:9" ht="15">
      <c r="D124" s="58"/>
      <c r="E124" s="58"/>
      <c r="F124" s="58"/>
      <c r="G124" s="58"/>
      <c r="H124" s="58"/>
      <c r="I124" s="58"/>
    </row>
    <row r="125" spans="4:9" ht="15">
      <c r="D125" s="58"/>
      <c r="E125" s="58"/>
      <c r="F125" s="58"/>
      <c r="G125" s="58"/>
      <c r="H125" s="58"/>
      <c r="I125" s="58"/>
    </row>
    <row r="126" spans="4:9" ht="15">
      <c r="D126" s="58"/>
      <c r="E126" s="58"/>
      <c r="F126" s="58"/>
      <c r="G126" s="58"/>
      <c r="H126" s="58"/>
      <c r="I126" s="58"/>
    </row>
    <row r="127" spans="4:9" ht="15">
      <c r="D127" s="58"/>
      <c r="E127" s="58"/>
      <c r="F127" s="58"/>
      <c r="G127" s="58"/>
      <c r="H127" s="58"/>
      <c r="I127" s="58"/>
    </row>
    <row r="128" spans="4:9" ht="15">
      <c r="D128" s="58"/>
      <c r="E128" s="58"/>
      <c r="F128" s="58"/>
      <c r="G128" s="58"/>
      <c r="H128" s="58"/>
      <c r="I128" s="58"/>
    </row>
    <row r="129" spans="4:9" ht="15">
      <c r="D129" s="58"/>
      <c r="E129" s="58"/>
      <c r="F129" s="58"/>
      <c r="G129" s="58"/>
      <c r="H129" s="58"/>
      <c r="I129" s="58"/>
    </row>
    <row r="130" spans="4:9" ht="15">
      <c r="D130" s="58"/>
      <c r="E130" s="58"/>
      <c r="F130" s="58"/>
      <c r="G130" s="58"/>
      <c r="H130" s="58"/>
      <c r="I130" s="58"/>
    </row>
    <row r="131" spans="4:9" ht="15">
      <c r="D131" s="58"/>
      <c r="E131" s="58"/>
      <c r="F131" s="58"/>
      <c r="G131" s="58"/>
      <c r="H131" s="58"/>
      <c r="I131" s="58"/>
    </row>
    <row r="132" spans="4:9" ht="15">
      <c r="D132" s="58"/>
      <c r="E132" s="58"/>
      <c r="F132" s="58"/>
      <c r="G132" s="58"/>
      <c r="H132" s="58"/>
      <c r="I132" s="58"/>
    </row>
    <row r="133" spans="4:9" ht="15">
      <c r="D133" s="58"/>
      <c r="E133" s="58"/>
      <c r="F133" s="58"/>
      <c r="G133" s="58"/>
      <c r="H133" s="58"/>
      <c r="I133" s="58"/>
    </row>
    <row r="134" spans="4:9" ht="15">
      <c r="D134" s="58"/>
      <c r="E134" s="58"/>
      <c r="F134" s="58"/>
      <c r="G134" s="58"/>
      <c r="H134" s="58"/>
      <c r="I134" s="58"/>
    </row>
    <row r="135" spans="4:9" ht="15">
      <c r="D135" s="58"/>
      <c r="E135" s="58"/>
      <c r="F135" s="58"/>
      <c r="G135" s="58"/>
      <c r="H135" s="58"/>
      <c r="I135" s="58"/>
    </row>
    <row r="136" spans="4:9" ht="15">
      <c r="D136" s="58"/>
      <c r="E136" s="58"/>
      <c r="F136" s="58"/>
      <c r="G136" s="58"/>
      <c r="H136" s="58"/>
      <c r="I136" s="58"/>
    </row>
    <row r="137" spans="4:9" ht="15">
      <c r="D137" s="58"/>
      <c r="E137" s="58"/>
      <c r="F137" s="58"/>
      <c r="G137" s="58"/>
      <c r="H137" s="58"/>
      <c r="I137" s="58"/>
    </row>
    <row r="138" spans="4:9" ht="15">
      <c r="D138" s="58"/>
      <c r="E138" s="58"/>
      <c r="F138" s="58"/>
      <c r="G138" s="58"/>
      <c r="H138" s="58"/>
      <c r="I138" s="58"/>
    </row>
    <row r="139" spans="4:9" ht="15">
      <c r="D139" s="58"/>
      <c r="E139" s="58"/>
      <c r="F139" s="58"/>
      <c r="G139" s="58"/>
      <c r="H139" s="58"/>
      <c r="I139" s="58"/>
    </row>
    <row r="140" spans="4:9" ht="15">
      <c r="D140" s="58"/>
      <c r="E140" s="58"/>
      <c r="F140" s="58"/>
      <c r="G140" s="58"/>
      <c r="H140" s="58"/>
      <c r="I140" s="58"/>
    </row>
    <row r="141" spans="4:9" ht="15">
      <c r="D141" s="58"/>
      <c r="E141" s="58"/>
      <c r="F141" s="58"/>
      <c r="G141" s="58"/>
      <c r="H141" s="58"/>
      <c r="I141" s="58"/>
    </row>
    <row r="142" spans="4:9" ht="15">
      <c r="D142" s="58"/>
      <c r="E142" s="58"/>
      <c r="F142" s="58"/>
      <c r="G142" s="58"/>
      <c r="H142" s="58"/>
      <c r="I142" s="58"/>
    </row>
    <row r="143" spans="4:9" ht="15">
      <c r="D143" s="58"/>
      <c r="E143" s="58"/>
      <c r="F143" s="58"/>
      <c r="G143" s="58"/>
      <c r="H143" s="58"/>
      <c r="I143" s="58"/>
    </row>
    <row r="144" spans="4:9" ht="15">
      <c r="D144" s="58"/>
      <c r="E144" s="58"/>
      <c r="F144" s="58"/>
      <c r="G144" s="58"/>
      <c r="H144" s="58"/>
      <c r="I144" s="58"/>
    </row>
    <row r="145" spans="4:9" ht="15">
      <c r="D145" s="58"/>
      <c r="E145" s="58"/>
      <c r="F145" s="58"/>
      <c r="G145" s="58"/>
      <c r="H145" s="58"/>
      <c r="I145" s="58"/>
    </row>
    <row r="146" spans="4:9" ht="15">
      <c r="D146" s="58"/>
      <c r="E146" s="58"/>
      <c r="F146" s="58"/>
      <c r="G146" s="58"/>
      <c r="H146" s="58"/>
      <c r="I146" s="58"/>
    </row>
    <row r="147" spans="4:9" ht="15">
      <c r="D147" s="58"/>
      <c r="E147" s="58"/>
      <c r="F147" s="58"/>
      <c r="G147" s="58"/>
      <c r="H147" s="58"/>
      <c r="I147" s="58"/>
    </row>
    <row r="148" spans="4:9" ht="15">
      <c r="D148" s="58"/>
      <c r="E148" s="58"/>
      <c r="F148" s="58"/>
      <c r="G148" s="58"/>
      <c r="H148" s="58"/>
      <c r="I148" s="58"/>
    </row>
    <row r="149" spans="4:9" ht="15">
      <c r="D149" s="58"/>
      <c r="E149" s="58"/>
      <c r="F149" s="58"/>
      <c r="G149" s="58"/>
      <c r="H149" s="58"/>
      <c r="I149" s="58"/>
    </row>
    <row r="150" spans="4:9" ht="15">
      <c r="D150" s="58"/>
      <c r="E150" s="58"/>
      <c r="F150" s="58"/>
      <c r="G150" s="58"/>
      <c r="H150" s="58"/>
      <c r="I150" s="58"/>
    </row>
    <row r="151" spans="4:9" ht="15">
      <c r="D151" s="58"/>
      <c r="E151" s="58"/>
      <c r="F151" s="58"/>
      <c r="G151" s="58"/>
      <c r="H151" s="58"/>
      <c r="I151" s="58"/>
    </row>
    <row r="152" spans="4:9" ht="15">
      <c r="D152" s="58"/>
      <c r="E152" s="58"/>
      <c r="F152" s="58"/>
      <c r="G152" s="58"/>
      <c r="H152" s="58"/>
      <c r="I152" s="58"/>
    </row>
    <row r="153" spans="4:9" ht="15">
      <c r="D153" s="58"/>
      <c r="E153" s="58"/>
      <c r="F153" s="58"/>
      <c r="G153" s="58"/>
      <c r="H153" s="58"/>
      <c r="I153" s="58"/>
    </row>
    <row r="154" spans="4:9" ht="15">
      <c r="D154" s="58"/>
      <c r="E154" s="58"/>
      <c r="F154" s="58"/>
      <c r="G154" s="58"/>
      <c r="H154" s="58"/>
      <c r="I154" s="58"/>
    </row>
    <row r="155" spans="4:9" ht="15">
      <c r="D155" s="58"/>
      <c r="E155" s="58"/>
      <c r="F155" s="58"/>
      <c r="G155" s="58"/>
      <c r="H155" s="58"/>
      <c r="I155" s="58"/>
    </row>
    <row r="156" spans="4:9" ht="15">
      <c r="D156" s="58"/>
      <c r="E156" s="58"/>
      <c r="F156" s="58"/>
      <c r="G156" s="58"/>
      <c r="H156" s="58"/>
      <c r="I156" s="58"/>
    </row>
    <row r="157" spans="4:9" ht="15">
      <c r="D157" s="58"/>
      <c r="E157" s="58"/>
      <c r="F157" s="58"/>
      <c r="G157" s="58"/>
      <c r="H157" s="58"/>
      <c r="I157" s="58"/>
    </row>
    <row r="158" spans="4:9" ht="15">
      <c r="D158" s="58"/>
      <c r="E158" s="58"/>
      <c r="F158" s="58"/>
      <c r="G158" s="58"/>
      <c r="H158" s="58"/>
      <c r="I158" s="58"/>
    </row>
    <row r="159" spans="4:9" ht="15">
      <c r="D159" s="58"/>
      <c r="E159" s="58"/>
      <c r="F159" s="58"/>
      <c r="G159" s="58"/>
      <c r="H159" s="58"/>
      <c r="I159" s="58"/>
    </row>
    <row r="160" spans="4:9" ht="15">
      <c r="D160" s="58"/>
      <c r="E160" s="58"/>
      <c r="F160" s="58"/>
      <c r="G160" s="58"/>
      <c r="H160" s="58"/>
      <c r="I160" s="58"/>
    </row>
    <row r="161" spans="4:9" ht="15">
      <c r="D161" s="58"/>
      <c r="E161" s="58"/>
      <c r="F161" s="58"/>
      <c r="G161" s="58"/>
      <c r="H161" s="58"/>
      <c r="I161" s="58"/>
    </row>
    <row r="162" spans="4:9" ht="15">
      <c r="D162" s="58"/>
      <c r="E162" s="58"/>
      <c r="F162" s="58"/>
      <c r="G162" s="58"/>
      <c r="H162" s="58"/>
      <c r="I162" s="58"/>
    </row>
    <row r="163" spans="4:9" ht="15">
      <c r="D163" s="58"/>
      <c r="E163" s="58"/>
      <c r="F163" s="58"/>
      <c r="G163" s="58"/>
      <c r="H163" s="58"/>
      <c r="I163" s="58"/>
    </row>
    <row r="164" spans="4:9" ht="15">
      <c r="D164" s="58"/>
      <c r="E164" s="58"/>
      <c r="F164" s="58"/>
      <c r="G164" s="58"/>
      <c r="H164" s="58"/>
      <c r="I164" s="58"/>
    </row>
    <row r="165" spans="4:9" ht="15">
      <c r="D165" s="58"/>
      <c r="E165" s="58"/>
      <c r="F165" s="58"/>
      <c r="G165" s="58"/>
      <c r="H165" s="58"/>
      <c r="I165" s="58"/>
    </row>
    <row r="166" spans="4:9" ht="15">
      <c r="D166" s="58"/>
      <c r="E166" s="58"/>
      <c r="F166" s="58"/>
      <c r="G166" s="58"/>
      <c r="H166" s="58"/>
      <c r="I166" s="58"/>
    </row>
    <row r="167" spans="4:9" ht="15">
      <c r="D167" s="58"/>
      <c r="E167" s="58"/>
      <c r="F167" s="58"/>
      <c r="G167" s="58"/>
      <c r="H167" s="58"/>
      <c r="I167" s="58"/>
    </row>
    <row r="168" spans="4:9" ht="15">
      <c r="D168" s="58"/>
      <c r="E168" s="58"/>
      <c r="F168" s="58"/>
      <c r="G168" s="58"/>
      <c r="H168" s="58"/>
      <c r="I168" s="58"/>
    </row>
    <row r="169" spans="4:9" ht="15">
      <c r="D169" s="58"/>
      <c r="E169" s="58"/>
      <c r="F169" s="58"/>
      <c r="G169" s="58"/>
      <c r="H169" s="58"/>
      <c r="I169" s="58"/>
    </row>
    <row r="170" spans="4:9" ht="15">
      <c r="D170" s="58"/>
      <c r="E170" s="58"/>
      <c r="F170" s="58"/>
      <c r="G170" s="58"/>
      <c r="H170" s="58"/>
      <c r="I170" s="58"/>
    </row>
    <row r="171" spans="4:9" ht="15">
      <c r="D171" s="58"/>
      <c r="E171" s="58"/>
      <c r="F171" s="58"/>
      <c r="G171" s="58"/>
      <c r="H171" s="58"/>
      <c r="I171" s="58"/>
    </row>
    <row r="172" spans="4:9" ht="15">
      <c r="D172" s="58"/>
      <c r="E172" s="58"/>
      <c r="F172" s="58"/>
      <c r="G172" s="58"/>
      <c r="H172" s="58"/>
      <c r="I172" s="58"/>
    </row>
    <row r="173" spans="4:9" ht="15">
      <c r="D173" s="58"/>
      <c r="E173" s="58"/>
      <c r="F173" s="58"/>
      <c r="G173" s="58"/>
      <c r="H173" s="58"/>
      <c r="I173" s="58"/>
    </row>
    <row r="174" spans="4:9" ht="15">
      <c r="D174" s="58"/>
      <c r="E174" s="58"/>
      <c r="F174" s="58"/>
      <c r="G174" s="58"/>
      <c r="H174" s="58"/>
      <c r="I174" s="58"/>
    </row>
    <row r="175" spans="4:9" ht="15">
      <c r="D175" s="58"/>
      <c r="E175" s="58"/>
      <c r="F175" s="58"/>
      <c r="G175" s="58"/>
      <c r="H175" s="58"/>
      <c r="I175" s="58"/>
    </row>
    <row r="176" spans="4:9" ht="15">
      <c r="D176" s="58"/>
      <c r="E176" s="58"/>
      <c r="F176" s="58"/>
      <c r="G176" s="58"/>
      <c r="H176" s="58"/>
      <c r="I176" s="58"/>
    </row>
    <row r="177" spans="4:9" ht="15">
      <c r="D177" s="58"/>
      <c r="E177" s="58"/>
      <c r="F177" s="58"/>
      <c r="G177" s="58"/>
      <c r="H177" s="58"/>
      <c r="I177" s="58"/>
    </row>
    <row r="178" spans="4:9" ht="15">
      <c r="D178" s="58"/>
      <c r="E178" s="58"/>
      <c r="F178" s="58"/>
      <c r="G178" s="58"/>
      <c r="H178" s="58"/>
      <c r="I178" s="58"/>
    </row>
    <row r="179" spans="4:9" ht="15">
      <c r="D179" s="58"/>
      <c r="E179" s="58"/>
      <c r="F179" s="58"/>
      <c r="G179" s="58"/>
      <c r="H179" s="58"/>
      <c r="I179" s="58"/>
    </row>
    <row r="180" spans="4:9" ht="15">
      <c r="D180" s="58"/>
      <c r="E180" s="58"/>
      <c r="F180" s="58"/>
      <c r="G180" s="58"/>
      <c r="H180" s="58"/>
      <c r="I180" s="58"/>
    </row>
    <row r="181" spans="4:9" ht="15">
      <c r="D181" s="58"/>
      <c r="E181" s="58"/>
      <c r="F181" s="58"/>
      <c r="G181" s="58"/>
      <c r="H181" s="58"/>
      <c r="I181" s="58"/>
    </row>
    <row r="182" spans="4:9" ht="15">
      <c r="D182" s="58"/>
      <c r="E182" s="58"/>
      <c r="F182" s="58"/>
      <c r="G182" s="58"/>
      <c r="H182" s="58"/>
      <c r="I182" s="58"/>
    </row>
    <row r="183" spans="4:9" ht="15">
      <c r="D183" s="58"/>
      <c r="E183" s="58"/>
      <c r="F183" s="58"/>
      <c r="G183" s="58"/>
      <c r="H183" s="58"/>
      <c r="I183" s="58"/>
    </row>
    <row r="184" spans="4:9" ht="15">
      <c r="D184" s="58"/>
      <c r="E184" s="58"/>
      <c r="F184" s="58"/>
      <c r="G184" s="58"/>
      <c r="H184" s="58"/>
      <c r="I184" s="58"/>
    </row>
    <row r="185" spans="4:9" ht="15">
      <c r="D185" s="58"/>
      <c r="E185" s="58"/>
      <c r="F185" s="58"/>
      <c r="G185" s="58"/>
      <c r="H185" s="58"/>
      <c r="I185" s="58"/>
    </row>
    <row r="186" spans="4:9" ht="15">
      <c r="D186" s="58"/>
      <c r="E186" s="58"/>
      <c r="F186" s="58"/>
      <c r="G186" s="58"/>
      <c r="H186" s="58"/>
      <c r="I186" s="58"/>
    </row>
    <row r="187" spans="4:9" ht="15">
      <c r="D187" s="58"/>
      <c r="E187" s="58"/>
      <c r="F187" s="58"/>
      <c r="G187" s="58"/>
      <c r="H187" s="58"/>
      <c r="I187" s="58"/>
    </row>
    <row r="188" spans="4:9" ht="15">
      <c r="D188" s="58"/>
      <c r="E188" s="58"/>
      <c r="F188" s="58"/>
      <c r="G188" s="58"/>
      <c r="H188" s="58"/>
      <c r="I188" s="58"/>
    </row>
    <row r="189" spans="4:9" ht="15">
      <c r="D189" s="58"/>
      <c r="E189" s="58"/>
      <c r="F189" s="58"/>
      <c r="G189" s="58"/>
      <c r="H189" s="58"/>
      <c r="I189" s="58"/>
    </row>
    <row r="190" spans="4:9" ht="15">
      <c r="D190" s="58"/>
      <c r="E190" s="58"/>
      <c r="F190" s="58"/>
      <c r="G190" s="58"/>
      <c r="H190" s="58"/>
      <c r="I190" s="58"/>
    </row>
    <row r="191" spans="4:9" ht="15">
      <c r="D191" s="58"/>
      <c r="E191" s="58"/>
      <c r="F191" s="58"/>
      <c r="G191" s="58"/>
      <c r="H191" s="58"/>
      <c r="I191" s="58"/>
    </row>
    <row r="192" spans="4:9" ht="15">
      <c r="D192" s="58"/>
      <c r="E192" s="58"/>
      <c r="F192" s="58"/>
      <c r="G192" s="58"/>
      <c r="H192" s="58"/>
      <c r="I192" s="58"/>
    </row>
    <row r="193" spans="4:9" ht="15">
      <c r="D193" s="58"/>
      <c r="E193" s="58"/>
      <c r="F193" s="58"/>
      <c r="G193" s="58"/>
      <c r="H193" s="58"/>
      <c r="I193" s="58"/>
    </row>
    <row r="194" spans="4:9" ht="15">
      <c r="D194" s="58"/>
      <c r="E194" s="58"/>
      <c r="F194" s="58"/>
      <c r="G194" s="58"/>
      <c r="H194" s="58"/>
      <c r="I194" s="58"/>
    </row>
    <row r="195" spans="4:9" ht="15">
      <c r="D195" s="58"/>
      <c r="E195" s="58"/>
      <c r="F195" s="58"/>
      <c r="G195" s="58"/>
      <c r="H195" s="58"/>
      <c r="I195" s="58"/>
    </row>
    <row r="196" spans="4:9" ht="15">
      <c r="D196" s="58"/>
      <c r="E196" s="58"/>
      <c r="F196" s="58"/>
      <c r="G196" s="58"/>
      <c r="H196" s="58"/>
      <c r="I196" s="58"/>
    </row>
    <row r="197" spans="4:9" ht="15">
      <c r="D197" s="58"/>
      <c r="E197" s="58"/>
      <c r="F197" s="58"/>
      <c r="G197" s="58"/>
      <c r="H197" s="58"/>
      <c r="I197" s="58"/>
    </row>
    <row r="198" spans="4:9" ht="15">
      <c r="D198" s="58"/>
      <c r="E198" s="58"/>
      <c r="F198" s="58"/>
      <c r="G198" s="58"/>
      <c r="H198" s="58"/>
      <c r="I198" s="58"/>
    </row>
    <row r="199" spans="4:9" ht="15">
      <c r="D199" s="58"/>
      <c r="E199" s="58"/>
      <c r="F199" s="58"/>
      <c r="G199" s="58"/>
      <c r="H199" s="58"/>
      <c r="I199" s="58"/>
    </row>
    <row r="200" spans="4:9" ht="15">
      <c r="D200" s="58"/>
      <c r="E200" s="58"/>
      <c r="F200" s="58"/>
      <c r="G200" s="58"/>
      <c r="H200" s="58"/>
      <c r="I200" s="58"/>
    </row>
    <row r="201" spans="4:9" ht="15">
      <c r="D201" s="58"/>
      <c r="E201" s="58"/>
      <c r="F201" s="58"/>
      <c r="G201" s="58"/>
      <c r="H201" s="58"/>
      <c r="I201" s="58"/>
    </row>
    <row r="202" spans="4:9" ht="15">
      <c r="D202" s="58"/>
      <c r="E202" s="58"/>
      <c r="F202" s="58"/>
      <c r="G202" s="58"/>
      <c r="H202" s="58"/>
      <c r="I202" s="58"/>
    </row>
    <row r="203" spans="4:9" ht="15">
      <c r="D203" s="58"/>
      <c r="E203" s="58"/>
      <c r="F203" s="58"/>
      <c r="G203" s="58"/>
      <c r="H203" s="58"/>
      <c r="I203" s="58"/>
    </row>
    <row r="204" spans="4:9" ht="15">
      <c r="D204" s="58"/>
      <c r="E204" s="58"/>
      <c r="F204" s="58"/>
      <c r="G204" s="58"/>
      <c r="H204" s="58"/>
      <c r="I204" s="58"/>
    </row>
    <row r="205" spans="4:9" ht="15">
      <c r="D205" s="58"/>
      <c r="E205" s="58"/>
      <c r="F205" s="58"/>
      <c r="G205" s="58"/>
      <c r="H205" s="58"/>
      <c r="I205" s="58"/>
    </row>
    <row r="206" spans="4:9" ht="15">
      <c r="D206" s="58"/>
      <c r="E206" s="58"/>
      <c r="F206" s="58"/>
      <c r="G206" s="58"/>
      <c r="H206" s="58"/>
      <c r="I206" s="58"/>
    </row>
    <row r="207" spans="4:9" ht="15">
      <c r="D207" s="58"/>
      <c r="E207" s="58"/>
      <c r="F207" s="58"/>
      <c r="G207" s="58"/>
      <c r="H207" s="58"/>
      <c r="I207" s="58"/>
    </row>
    <row r="208" spans="4:9" ht="15">
      <c r="D208" s="58"/>
      <c r="E208" s="58"/>
      <c r="F208" s="58"/>
      <c r="G208" s="58"/>
      <c r="H208" s="58"/>
      <c r="I208" s="58"/>
    </row>
    <row r="209" spans="4:9" ht="15">
      <c r="D209" s="58"/>
      <c r="E209" s="58"/>
      <c r="F209" s="58"/>
      <c r="G209" s="58"/>
      <c r="H209" s="58"/>
      <c r="I209" s="58"/>
    </row>
    <row r="210" spans="4:9" ht="15">
      <c r="D210" s="58"/>
      <c r="E210" s="58"/>
      <c r="F210" s="58"/>
      <c r="G210" s="58"/>
      <c r="H210" s="58"/>
      <c r="I210" s="58"/>
    </row>
  </sheetData>
  <sheetProtection selectLockedCells="1" selectUnlockedCells="1"/>
  <mergeCells count="18">
    <mergeCell ref="A66:A67"/>
    <mergeCell ref="B66:B67"/>
    <mergeCell ref="C66:C67"/>
    <mergeCell ref="D66:D67"/>
    <mergeCell ref="A35:N35"/>
    <mergeCell ref="A37:A38"/>
    <mergeCell ref="B37:B38"/>
    <mergeCell ref="C37:C38"/>
    <mergeCell ref="D37:D38"/>
    <mergeCell ref="C22:C23"/>
    <mergeCell ref="B22:B23"/>
    <mergeCell ref="A1:N1"/>
    <mergeCell ref="A3:N3"/>
    <mergeCell ref="A5:N5"/>
    <mergeCell ref="A8:A9"/>
    <mergeCell ref="B8:B9"/>
    <mergeCell ref="C8:C9"/>
    <mergeCell ref="A22:A23"/>
  </mergeCells>
  <printOptions/>
  <pageMargins left="0.39375" right="0.39375" top="0.39375" bottom="0.39375" header="0.5118055555555555" footer="0.5118055555555555"/>
  <pageSetup fitToHeight="1" fitToWidth="1" horizontalDpi="300" verticalDpi="300" orientation="landscape" paperSize="8"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T475"/>
  <sheetViews>
    <sheetView zoomScale="115" zoomScaleNormal="115" zoomScalePageLayoutView="0" workbookViewId="0" topLeftCell="A64">
      <selection activeCell="F259" sqref="F259"/>
    </sheetView>
  </sheetViews>
  <sheetFormatPr defaultColWidth="9.140625" defaultRowHeight="12.75"/>
  <cols>
    <col min="1" max="1" width="36.28125" style="1" customWidth="1"/>
    <col min="2" max="2" width="22.8515625" style="1" customWidth="1"/>
    <col min="3" max="3" width="20.00390625" style="248" customWidth="1"/>
    <col min="4" max="4" width="26.00390625" style="50" customWidth="1"/>
    <col min="5" max="5" width="19.28125" style="50" bestFit="1" customWidth="1"/>
    <col min="6" max="6" width="30.7109375" style="1" customWidth="1"/>
    <col min="7" max="7" width="11.140625" style="1" customWidth="1"/>
    <col min="8" max="9" width="22.7109375" style="1" customWidth="1"/>
    <col min="10" max="10" width="22.7109375" style="50" customWidth="1"/>
    <col min="11" max="12" width="22.7109375" style="1" customWidth="1"/>
    <col min="13" max="13" width="28.28125" style="1" customWidth="1"/>
    <col min="14" max="14" width="9.140625" style="1" customWidth="1"/>
    <col min="15" max="20" width="22.7109375" style="1" customWidth="1"/>
    <col min="21" max="16384" width="9.140625" style="1" customWidth="1"/>
  </cols>
  <sheetData>
    <row r="1" spans="1:11" ht="15">
      <c r="A1" s="534" t="s">
        <v>21</v>
      </c>
      <c r="B1" s="534"/>
      <c r="C1" s="534"/>
      <c r="D1" s="534"/>
      <c r="E1" s="534"/>
      <c r="F1" s="534"/>
      <c r="G1" s="7"/>
      <c r="H1" s="7"/>
      <c r="I1" s="7"/>
      <c r="J1" s="30"/>
      <c r="K1" s="7"/>
    </row>
    <row r="3" spans="1:6" ht="12.75" customHeight="1">
      <c r="A3" s="613" t="s">
        <v>183</v>
      </c>
      <c r="B3" s="613"/>
      <c r="C3" s="613"/>
      <c r="D3" s="613"/>
      <c r="E3" s="613"/>
      <c r="F3" s="613"/>
    </row>
    <row r="4" ht="15">
      <c r="A4" s="102"/>
    </row>
    <row r="5" spans="1:6" ht="15">
      <c r="A5" s="597" t="s">
        <v>184</v>
      </c>
      <c r="B5" s="597"/>
      <c r="C5" s="597"/>
      <c r="D5" s="597"/>
      <c r="E5" s="597"/>
      <c r="F5" s="597"/>
    </row>
    <row r="6" spans="1:2" ht="15.75" thickBot="1">
      <c r="A6" s="102"/>
      <c r="B6" s="103"/>
    </row>
    <row r="7" spans="1:5" ht="12.75" customHeight="1" thickBot="1">
      <c r="A7" s="539" t="s">
        <v>185</v>
      </c>
      <c r="B7" s="539"/>
      <c r="C7" s="539"/>
      <c r="D7" s="309" t="s">
        <v>508</v>
      </c>
      <c r="E7" s="72"/>
    </row>
    <row r="8" spans="1:5" ht="12.75" customHeight="1" thickBot="1">
      <c r="A8" s="539" t="s">
        <v>186</v>
      </c>
      <c r="B8" s="539"/>
      <c r="C8" s="539"/>
      <c r="D8" s="309" t="s">
        <v>508</v>
      </c>
      <c r="E8" s="72"/>
    </row>
    <row r="10" spans="1:2" ht="60.75" thickBot="1">
      <c r="A10" s="104" t="s">
        <v>187</v>
      </c>
      <c r="B10" s="294" t="s">
        <v>509</v>
      </c>
    </row>
    <row r="11" spans="4:6" ht="15.75" thickBot="1">
      <c r="D11" s="105"/>
      <c r="E11" s="105"/>
      <c r="F11" s="71"/>
    </row>
    <row r="12" spans="1:16" ht="19.5" customHeight="1" thickBot="1">
      <c r="A12" s="603" t="s">
        <v>188</v>
      </c>
      <c r="B12" s="603" t="s">
        <v>189</v>
      </c>
      <c r="C12" s="604" t="s">
        <v>512</v>
      </c>
      <c r="D12" s="605" t="s">
        <v>912</v>
      </c>
      <c r="E12" s="606"/>
      <c r="F12" s="607"/>
      <c r="I12" s="58"/>
      <c r="J12" s="264"/>
      <c r="K12" s="58"/>
      <c r="L12" s="58"/>
      <c r="M12" s="58"/>
      <c r="N12" s="58"/>
      <c r="O12" s="58"/>
      <c r="P12" s="58"/>
    </row>
    <row r="13" spans="1:15" ht="114" customHeight="1" thickBot="1">
      <c r="A13" s="603"/>
      <c r="B13" s="603" t="s">
        <v>191</v>
      </c>
      <c r="C13" s="604" t="s">
        <v>192</v>
      </c>
      <c r="D13" s="296" t="s">
        <v>499</v>
      </c>
      <c r="E13" s="297" t="s">
        <v>511</v>
      </c>
      <c r="F13" s="298" t="s">
        <v>134</v>
      </c>
      <c r="I13" s="58"/>
      <c r="J13" s="264"/>
      <c r="K13" s="58"/>
      <c r="L13" s="58"/>
      <c r="M13" s="58"/>
      <c r="N13" s="58"/>
      <c r="O13" s="58"/>
    </row>
    <row r="14" spans="1:15" ht="15.75" customHeight="1">
      <c r="A14" s="608" t="s">
        <v>510</v>
      </c>
      <c r="B14" s="107" t="s">
        <v>490</v>
      </c>
      <c r="C14" s="384" t="s">
        <v>483</v>
      </c>
      <c r="D14" s="316">
        <v>17</v>
      </c>
      <c r="E14" s="317" t="s">
        <v>503</v>
      </c>
      <c r="F14" s="318"/>
      <c r="G14" s="58"/>
      <c r="H14" s="58"/>
      <c r="I14" s="58"/>
      <c r="J14" s="264"/>
      <c r="K14" s="58"/>
      <c r="L14" s="58"/>
      <c r="M14" s="58"/>
      <c r="N14" s="58"/>
      <c r="O14" s="58"/>
    </row>
    <row r="15" spans="1:15" ht="15">
      <c r="A15" s="609"/>
      <c r="B15" s="24" t="s">
        <v>489</v>
      </c>
      <c r="C15" s="385" t="s">
        <v>483</v>
      </c>
      <c r="D15" s="311">
        <v>-37.6</v>
      </c>
      <c r="E15" s="300" t="s">
        <v>526</v>
      </c>
      <c r="F15" s="295"/>
      <c r="G15" s="58"/>
      <c r="H15" s="58"/>
      <c r="I15" s="58"/>
      <c r="J15" s="264"/>
      <c r="K15" s="58"/>
      <c r="L15" s="58"/>
      <c r="M15" s="58"/>
      <c r="N15" s="58"/>
      <c r="O15" s="58"/>
    </row>
    <row r="16" spans="1:15" ht="15">
      <c r="A16" s="609"/>
      <c r="B16" s="24" t="s">
        <v>513</v>
      </c>
      <c r="C16" s="385" t="s">
        <v>483</v>
      </c>
      <c r="D16" s="311">
        <v>1.3</v>
      </c>
      <c r="E16" s="300" t="s">
        <v>497</v>
      </c>
      <c r="F16" s="295"/>
      <c r="G16" s="58"/>
      <c r="H16" s="58"/>
      <c r="I16" s="58"/>
      <c r="J16" s="264"/>
      <c r="K16" s="58"/>
      <c r="L16" s="58"/>
      <c r="M16" s="58"/>
      <c r="N16" s="58"/>
      <c r="O16" s="58"/>
    </row>
    <row r="17" spans="1:15" ht="15">
      <c r="A17" s="609"/>
      <c r="B17" s="24" t="s">
        <v>436</v>
      </c>
      <c r="C17" s="385" t="s">
        <v>483</v>
      </c>
      <c r="D17" s="311">
        <v>6.8</v>
      </c>
      <c r="E17" s="300" t="s">
        <v>483</v>
      </c>
      <c r="F17" s="295"/>
      <c r="G17" s="58"/>
      <c r="H17" s="58"/>
      <c r="I17" s="58"/>
      <c r="J17" s="264"/>
      <c r="K17" s="58"/>
      <c r="L17" s="58"/>
      <c r="M17" s="58"/>
      <c r="N17" s="58"/>
      <c r="O17" s="58"/>
    </row>
    <row r="18" spans="1:15" ht="30.75">
      <c r="A18" s="609"/>
      <c r="B18" s="223" t="s">
        <v>514</v>
      </c>
      <c r="C18" s="385" t="s">
        <v>483</v>
      </c>
      <c r="D18" s="311">
        <v>1087</v>
      </c>
      <c r="E18" s="300" t="s">
        <v>527</v>
      </c>
      <c r="F18" s="295"/>
      <c r="G18" s="58"/>
      <c r="H18" s="58"/>
      <c r="I18" s="58"/>
      <c r="J18" s="264"/>
      <c r="K18" s="58"/>
      <c r="L18" s="58"/>
      <c r="M18" s="58"/>
      <c r="N18" s="58"/>
      <c r="O18" s="58"/>
    </row>
    <row r="19" spans="1:15" ht="15">
      <c r="A19" s="609"/>
      <c r="B19" s="24" t="s">
        <v>465</v>
      </c>
      <c r="C19" s="385">
        <v>250</v>
      </c>
      <c r="D19" s="311">
        <v>239</v>
      </c>
      <c r="E19" s="300" t="s">
        <v>497</v>
      </c>
      <c r="F19" s="295">
        <f aca="true" t="shared" si="0" ref="F19:F30">(D19/C19)*100</f>
        <v>95.6</v>
      </c>
      <c r="G19" s="58"/>
      <c r="H19" s="58"/>
      <c r="I19" s="58"/>
      <c r="J19" s="264"/>
      <c r="K19" s="58"/>
      <c r="L19" s="58"/>
      <c r="M19" s="58"/>
      <c r="N19" s="58"/>
      <c r="O19" s="58"/>
    </row>
    <row r="20" spans="1:15" ht="15">
      <c r="A20" s="609"/>
      <c r="B20" s="24" t="s">
        <v>515</v>
      </c>
      <c r="C20" s="385">
        <v>5</v>
      </c>
      <c r="D20" s="311">
        <v>1</v>
      </c>
      <c r="E20" s="300" t="s">
        <v>501</v>
      </c>
      <c r="F20" s="295">
        <f t="shared" si="0"/>
        <v>20</v>
      </c>
      <c r="G20" s="58"/>
      <c r="H20" s="58"/>
      <c r="I20" s="58"/>
      <c r="J20" s="264"/>
      <c r="K20" s="58"/>
      <c r="L20" s="58"/>
      <c r="M20" s="58"/>
      <c r="N20" s="58"/>
      <c r="O20" s="58"/>
    </row>
    <row r="21" spans="1:15" ht="15">
      <c r="A21" s="609"/>
      <c r="B21" s="24" t="s">
        <v>516</v>
      </c>
      <c r="C21" s="385">
        <v>10</v>
      </c>
      <c r="D21" s="311">
        <v>18</v>
      </c>
      <c r="E21" s="300" t="s">
        <v>501</v>
      </c>
      <c r="F21" s="295">
        <f t="shared" si="0"/>
        <v>180</v>
      </c>
      <c r="G21" s="58"/>
      <c r="H21" s="58"/>
      <c r="I21" s="58"/>
      <c r="J21" s="264"/>
      <c r="K21" s="58"/>
      <c r="L21" s="58"/>
      <c r="M21" s="58"/>
      <c r="N21" s="58"/>
      <c r="O21" s="58"/>
    </row>
    <row r="22" spans="1:15" ht="15">
      <c r="A22" s="609"/>
      <c r="B22" s="24" t="s">
        <v>517</v>
      </c>
      <c r="C22" s="385">
        <v>5</v>
      </c>
      <c r="D22" s="312">
        <v>3.2</v>
      </c>
      <c r="E22" s="301" t="s">
        <v>501</v>
      </c>
      <c r="F22" s="295">
        <f t="shared" si="0"/>
        <v>64</v>
      </c>
      <c r="G22" s="58"/>
      <c r="H22" s="58"/>
      <c r="I22" s="58"/>
      <c r="J22" s="264"/>
      <c r="K22" s="58"/>
      <c r="L22" s="58"/>
      <c r="M22" s="58"/>
      <c r="N22" s="58"/>
      <c r="O22" s="58"/>
    </row>
    <row r="23" spans="1:15" ht="15">
      <c r="A23" s="609"/>
      <c r="B23" s="24" t="s">
        <v>518</v>
      </c>
      <c r="C23" s="385">
        <v>50</v>
      </c>
      <c r="D23" s="312" t="s">
        <v>505</v>
      </c>
      <c r="E23" s="301" t="s">
        <v>501</v>
      </c>
      <c r="F23" s="295"/>
      <c r="G23" s="58"/>
      <c r="H23" s="58"/>
      <c r="I23" s="58"/>
      <c r="J23" s="264"/>
      <c r="K23" s="58"/>
      <c r="L23" s="58"/>
      <c r="M23" s="58"/>
      <c r="N23" s="58"/>
      <c r="O23" s="58"/>
    </row>
    <row r="24" spans="1:15" ht="15">
      <c r="A24" s="609"/>
      <c r="B24" s="24" t="s">
        <v>519</v>
      </c>
      <c r="C24" s="385">
        <v>5</v>
      </c>
      <c r="D24" s="312" t="s">
        <v>479</v>
      </c>
      <c r="E24" s="301" t="s">
        <v>501</v>
      </c>
      <c r="F24" s="295"/>
      <c r="G24" s="58"/>
      <c r="H24" s="58"/>
      <c r="I24" s="58"/>
      <c r="J24" s="264"/>
      <c r="K24" s="58"/>
      <c r="L24" s="58"/>
      <c r="M24" s="58"/>
      <c r="N24" s="58"/>
      <c r="O24" s="58"/>
    </row>
    <row r="25" spans="1:15" ht="15">
      <c r="A25" s="609"/>
      <c r="B25" s="24" t="s">
        <v>520</v>
      </c>
      <c r="C25" s="385">
        <v>1</v>
      </c>
      <c r="D25" s="312" t="s">
        <v>473</v>
      </c>
      <c r="E25" s="301" t="s">
        <v>501</v>
      </c>
      <c r="F25" s="295"/>
      <c r="G25" s="58"/>
      <c r="H25" s="58"/>
      <c r="I25" s="58"/>
      <c r="J25" s="264"/>
      <c r="K25" s="58"/>
      <c r="L25" s="58"/>
      <c r="M25" s="58"/>
      <c r="N25" s="58"/>
      <c r="O25" s="58"/>
    </row>
    <row r="26" spans="1:15" ht="15">
      <c r="A26" s="609"/>
      <c r="B26" s="24" t="s">
        <v>521</v>
      </c>
      <c r="C26" s="385">
        <v>10</v>
      </c>
      <c r="D26" s="312">
        <v>18</v>
      </c>
      <c r="E26" s="301" t="s">
        <v>501</v>
      </c>
      <c r="F26" s="295">
        <f t="shared" si="0"/>
        <v>180</v>
      </c>
      <c r="G26" s="58"/>
      <c r="H26" s="58"/>
      <c r="I26" s="58"/>
      <c r="J26" s="264"/>
      <c r="K26" s="58"/>
      <c r="L26" s="58"/>
      <c r="M26" s="58"/>
      <c r="N26" s="58"/>
      <c r="O26" s="58"/>
    </row>
    <row r="27" spans="1:15" ht="15">
      <c r="A27" s="609"/>
      <c r="B27" s="24" t="s">
        <v>522</v>
      </c>
      <c r="C27" s="385">
        <v>1000</v>
      </c>
      <c r="D27" s="312">
        <v>11</v>
      </c>
      <c r="E27" s="301" t="s">
        <v>501</v>
      </c>
      <c r="F27" s="295">
        <f t="shared" si="0"/>
        <v>1.0999999999999999</v>
      </c>
      <c r="G27" s="58"/>
      <c r="H27" s="58"/>
      <c r="I27" s="58"/>
      <c r="J27" s="264"/>
      <c r="K27" s="58"/>
      <c r="L27" s="58"/>
      <c r="M27" s="58"/>
      <c r="N27" s="58"/>
      <c r="O27" s="58"/>
    </row>
    <row r="28" spans="1:15" ht="15">
      <c r="A28" s="609"/>
      <c r="B28" s="24" t="s">
        <v>523</v>
      </c>
      <c r="C28" s="385">
        <v>10</v>
      </c>
      <c r="D28" s="312">
        <v>12</v>
      </c>
      <c r="E28" s="301" t="s">
        <v>501</v>
      </c>
      <c r="F28" s="295">
        <f t="shared" si="0"/>
        <v>120</v>
      </c>
      <c r="G28" s="58"/>
      <c r="H28" s="58"/>
      <c r="I28" s="58"/>
      <c r="J28" s="264"/>
      <c r="K28" s="58"/>
      <c r="L28" s="58"/>
      <c r="M28" s="58"/>
      <c r="N28" s="58"/>
      <c r="O28" s="58"/>
    </row>
    <row r="29" spans="1:15" ht="15">
      <c r="A29" s="609"/>
      <c r="B29" s="24" t="s">
        <v>524</v>
      </c>
      <c r="C29" s="385">
        <v>3000</v>
      </c>
      <c r="D29" s="312">
        <v>32</v>
      </c>
      <c r="E29" s="301" t="s">
        <v>501</v>
      </c>
      <c r="F29" s="346">
        <f t="shared" si="0"/>
        <v>1.0666666666666667</v>
      </c>
      <c r="G29" s="58"/>
      <c r="H29" s="58"/>
      <c r="I29" s="58"/>
      <c r="J29" s="264"/>
      <c r="K29" s="58"/>
      <c r="L29" s="58"/>
      <c r="M29" s="58"/>
      <c r="N29" s="58"/>
      <c r="O29" s="58"/>
    </row>
    <row r="30" spans="1:15" ht="15.75" thickBot="1">
      <c r="A30" s="610"/>
      <c r="B30" s="28" t="s">
        <v>525</v>
      </c>
      <c r="C30" s="386">
        <v>50</v>
      </c>
      <c r="D30" s="313">
        <v>0.4</v>
      </c>
      <c r="E30" s="302" t="s">
        <v>501</v>
      </c>
      <c r="F30" s="319">
        <f t="shared" si="0"/>
        <v>0.8</v>
      </c>
      <c r="G30" s="58"/>
      <c r="H30" s="58"/>
      <c r="I30" s="58"/>
      <c r="J30" s="264"/>
      <c r="K30" s="58"/>
      <c r="L30" s="58"/>
      <c r="M30" s="58"/>
      <c r="N30" s="58"/>
      <c r="O30" s="58"/>
    </row>
    <row r="31" spans="4:6" ht="15.75" thickBot="1">
      <c r="D31" s="105"/>
      <c r="E31" s="105"/>
      <c r="F31" s="71"/>
    </row>
    <row r="32" spans="1:16" ht="19.5" customHeight="1" thickBot="1">
      <c r="A32" s="603" t="s">
        <v>188</v>
      </c>
      <c r="B32" s="603" t="s">
        <v>189</v>
      </c>
      <c r="C32" s="604" t="s">
        <v>512</v>
      </c>
      <c r="D32" s="605" t="s">
        <v>913</v>
      </c>
      <c r="E32" s="606"/>
      <c r="F32" s="607"/>
      <c r="I32" s="58"/>
      <c r="J32" s="264"/>
      <c r="K32" s="58"/>
      <c r="L32" s="58"/>
      <c r="M32" s="58"/>
      <c r="N32" s="58"/>
      <c r="O32" s="58"/>
      <c r="P32" s="58"/>
    </row>
    <row r="33" spans="1:15" ht="114" customHeight="1" thickBot="1">
      <c r="A33" s="603"/>
      <c r="B33" s="603" t="s">
        <v>191</v>
      </c>
      <c r="C33" s="604" t="s">
        <v>192</v>
      </c>
      <c r="D33" s="296" t="s">
        <v>499</v>
      </c>
      <c r="E33" s="297" t="s">
        <v>511</v>
      </c>
      <c r="F33" s="298" t="s">
        <v>134</v>
      </c>
      <c r="I33" s="58"/>
      <c r="J33" s="264"/>
      <c r="K33" s="58"/>
      <c r="L33" s="58"/>
      <c r="M33" s="58"/>
      <c r="N33" s="58"/>
      <c r="O33" s="58"/>
    </row>
    <row r="34" spans="1:15" ht="15.75" customHeight="1">
      <c r="A34" s="608" t="s">
        <v>510</v>
      </c>
      <c r="B34" s="107" t="s">
        <v>490</v>
      </c>
      <c r="C34" s="384" t="s">
        <v>483</v>
      </c>
      <c r="D34" s="316">
        <v>17</v>
      </c>
      <c r="E34" s="317" t="s">
        <v>503</v>
      </c>
      <c r="F34" s="318"/>
      <c r="G34" s="58"/>
      <c r="H34" s="58"/>
      <c r="I34" s="58"/>
      <c r="J34" s="264"/>
      <c r="K34" s="58"/>
      <c r="L34" s="58"/>
      <c r="M34" s="58"/>
      <c r="N34" s="58"/>
      <c r="O34" s="58"/>
    </row>
    <row r="35" spans="1:15" ht="15">
      <c r="A35" s="609"/>
      <c r="B35" s="24" t="s">
        <v>489</v>
      </c>
      <c r="C35" s="385" t="s">
        <v>483</v>
      </c>
      <c r="D35" s="311">
        <v>-37.1</v>
      </c>
      <c r="E35" s="300" t="s">
        <v>526</v>
      </c>
      <c r="F35" s="295"/>
      <c r="G35" s="58"/>
      <c r="H35" s="58"/>
      <c r="I35" s="58"/>
      <c r="J35" s="264"/>
      <c r="K35" s="58"/>
      <c r="L35" s="58"/>
      <c r="M35" s="58"/>
      <c r="N35" s="58"/>
      <c r="O35" s="58"/>
    </row>
    <row r="36" spans="1:15" ht="15">
      <c r="A36" s="609"/>
      <c r="B36" s="24" t="s">
        <v>513</v>
      </c>
      <c r="C36" s="385" t="s">
        <v>483</v>
      </c>
      <c r="D36" s="311">
        <v>1.4</v>
      </c>
      <c r="E36" s="300" t="s">
        <v>497</v>
      </c>
      <c r="F36" s="295"/>
      <c r="G36" s="58"/>
      <c r="H36" s="58"/>
      <c r="I36" s="58"/>
      <c r="J36" s="264"/>
      <c r="K36" s="58"/>
      <c r="L36" s="58"/>
      <c r="M36" s="58"/>
      <c r="N36" s="58"/>
      <c r="O36" s="58"/>
    </row>
    <row r="37" spans="1:15" ht="15">
      <c r="A37" s="609"/>
      <c r="B37" s="24" t="s">
        <v>436</v>
      </c>
      <c r="C37" s="385" t="s">
        <v>483</v>
      </c>
      <c r="D37" s="311">
        <v>6.9</v>
      </c>
      <c r="E37" s="300" t="s">
        <v>483</v>
      </c>
      <c r="F37" s="295"/>
      <c r="G37" s="58"/>
      <c r="H37" s="58"/>
      <c r="I37" s="58"/>
      <c r="J37" s="264"/>
      <c r="K37" s="58"/>
      <c r="L37" s="58"/>
      <c r="M37" s="58"/>
      <c r="N37" s="58"/>
      <c r="O37" s="58"/>
    </row>
    <row r="38" spans="1:15" ht="30.75">
      <c r="A38" s="609"/>
      <c r="B38" s="223" t="s">
        <v>514</v>
      </c>
      <c r="C38" s="385" t="s">
        <v>483</v>
      </c>
      <c r="D38" s="311">
        <v>1165</v>
      </c>
      <c r="E38" s="300" t="s">
        <v>527</v>
      </c>
      <c r="F38" s="295"/>
      <c r="G38" s="58"/>
      <c r="H38" s="58"/>
      <c r="I38" s="58"/>
      <c r="J38" s="264"/>
      <c r="K38" s="58"/>
      <c r="L38" s="58"/>
      <c r="M38" s="58"/>
      <c r="N38" s="58"/>
      <c r="O38" s="58"/>
    </row>
    <row r="39" spans="1:15" ht="15">
      <c r="A39" s="609"/>
      <c r="B39" s="24" t="s">
        <v>465</v>
      </c>
      <c r="C39" s="385">
        <v>250</v>
      </c>
      <c r="D39" s="311">
        <v>235</v>
      </c>
      <c r="E39" s="300" t="s">
        <v>497</v>
      </c>
      <c r="F39" s="295">
        <f>(D39/C39)*100</f>
        <v>94</v>
      </c>
      <c r="G39" s="58"/>
      <c r="H39" s="58"/>
      <c r="I39" s="58"/>
      <c r="J39" s="264"/>
      <c r="K39" s="58"/>
      <c r="L39" s="58"/>
      <c r="M39" s="58"/>
      <c r="N39" s="58"/>
      <c r="O39" s="58"/>
    </row>
    <row r="40" spans="1:15" ht="15">
      <c r="A40" s="609"/>
      <c r="B40" s="24" t="s">
        <v>515</v>
      </c>
      <c r="C40" s="385">
        <v>5</v>
      </c>
      <c r="D40" s="311" t="s">
        <v>479</v>
      </c>
      <c r="E40" s="300" t="s">
        <v>501</v>
      </c>
      <c r="F40" s="295" t="e">
        <f>(D40/C40)*100</f>
        <v>#VALUE!</v>
      </c>
      <c r="G40" s="58"/>
      <c r="H40" s="58"/>
      <c r="I40" s="58"/>
      <c r="J40" s="264"/>
      <c r="K40" s="58"/>
      <c r="L40" s="58"/>
      <c r="M40" s="58"/>
      <c r="N40" s="58"/>
      <c r="O40" s="58"/>
    </row>
    <row r="41" spans="1:15" ht="15">
      <c r="A41" s="609"/>
      <c r="B41" s="24" t="s">
        <v>516</v>
      </c>
      <c r="C41" s="385">
        <v>10</v>
      </c>
      <c r="D41" s="311" t="s">
        <v>506</v>
      </c>
      <c r="E41" s="300" t="s">
        <v>501</v>
      </c>
      <c r="F41" s="295" t="e">
        <f>(D41/C41)*100</f>
        <v>#VALUE!</v>
      </c>
      <c r="G41" s="58"/>
      <c r="H41" s="58"/>
      <c r="I41" s="58"/>
      <c r="J41" s="264"/>
      <c r="K41" s="58"/>
      <c r="L41" s="58"/>
      <c r="M41" s="58"/>
      <c r="N41" s="58"/>
      <c r="O41" s="58"/>
    </row>
    <row r="42" spans="1:15" ht="15">
      <c r="A42" s="609"/>
      <c r="B42" s="24" t="s">
        <v>517</v>
      </c>
      <c r="C42" s="385">
        <v>5</v>
      </c>
      <c r="D42" s="312" t="s">
        <v>479</v>
      </c>
      <c r="E42" s="301" t="s">
        <v>501</v>
      </c>
      <c r="F42" s="295" t="e">
        <f>(D42/C42)*100</f>
        <v>#VALUE!</v>
      </c>
      <c r="G42" s="58"/>
      <c r="H42" s="58"/>
      <c r="I42" s="58"/>
      <c r="J42" s="264"/>
      <c r="K42" s="58"/>
      <c r="L42" s="58"/>
      <c r="M42" s="58"/>
      <c r="N42" s="58"/>
      <c r="O42" s="58"/>
    </row>
    <row r="43" spans="1:15" ht="15">
      <c r="A43" s="609"/>
      <c r="B43" s="24" t="s">
        <v>518</v>
      </c>
      <c r="C43" s="385">
        <v>50</v>
      </c>
      <c r="D43" s="312" t="s">
        <v>505</v>
      </c>
      <c r="E43" s="301" t="s">
        <v>501</v>
      </c>
      <c r="F43" s="295"/>
      <c r="G43" s="58"/>
      <c r="H43" s="58"/>
      <c r="I43" s="58"/>
      <c r="J43" s="264"/>
      <c r="K43" s="58"/>
      <c r="L43" s="58"/>
      <c r="M43" s="58"/>
      <c r="N43" s="58"/>
      <c r="O43" s="58"/>
    </row>
    <row r="44" spans="1:15" ht="15">
      <c r="A44" s="609"/>
      <c r="B44" s="24" t="s">
        <v>519</v>
      </c>
      <c r="C44" s="385">
        <v>5</v>
      </c>
      <c r="D44" s="312" t="s">
        <v>479</v>
      </c>
      <c r="E44" s="301" t="s">
        <v>501</v>
      </c>
      <c r="F44" s="295"/>
      <c r="G44" s="58"/>
      <c r="H44" s="58"/>
      <c r="I44" s="58"/>
      <c r="J44" s="264"/>
      <c r="K44" s="58"/>
      <c r="L44" s="58"/>
      <c r="M44" s="58"/>
      <c r="N44" s="58"/>
      <c r="O44" s="58"/>
    </row>
    <row r="45" spans="1:15" ht="15">
      <c r="A45" s="609"/>
      <c r="B45" s="24" t="s">
        <v>520</v>
      </c>
      <c r="C45" s="385">
        <v>1</v>
      </c>
      <c r="D45" s="312" t="s">
        <v>473</v>
      </c>
      <c r="E45" s="301" t="s">
        <v>501</v>
      </c>
      <c r="F45" s="295"/>
      <c r="G45" s="58"/>
      <c r="H45" s="58"/>
      <c r="I45" s="58"/>
      <c r="J45" s="264"/>
      <c r="K45" s="58"/>
      <c r="L45" s="58"/>
      <c r="M45" s="58"/>
      <c r="N45" s="58"/>
      <c r="O45" s="58"/>
    </row>
    <row r="46" spans="1:15" ht="15">
      <c r="A46" s="609"/>
      <c r="B46" s="24" t="s">
        <v>521</v>
      </c>
      <c r="C46" s="385">
        <v>10</v>
      </c>
      <c r="D46" s="312" t="s">
        <v>506</v>
      </c>
      <c r="E46" s="301" t="s">
        <v>501</v>
      </c>
      <c r="F46" s="295"/>
      <c r="G46" s="58"/>
      <c r="H46" s="58"/>
      <c r="I46" s="58"/>
      <c r="J46" s="264"/>
      <c r="K46" s="58"/>
      <c r="L46" s="58"/>
      <c r="M46" s="58"/>
      <c r="N46" s="58"/>
      <c r="O46" s="58"/>
    </row>
    <row r="47" spans="1:15" ht="15">
      <c r="A47" s="609"/>
      <c r="B47" s="24" t="s">
        <v>522</v>
      </c>
      <c r="C47" s="385">
        <v>1000</v>
      </c>
      <c r="D47" s="312" t="s">
        <v>505</v>
      </c>
      <c r="E47" s="301" t="s">
        <v>501</v>
      </c>
      <c r="F47" s="295"/>
      <c r="G47" s="58"/>
      <c r="H47" s="58"/>
      <c r="I47" s="58"/>
      <c r="J47" s="264"/>
      <c r="K47" s="58"/>
      <c r="L47" s="58"/>
      <c r="M47" s="58"/>
      <c r="N47" s="58"/>
      <c r="O47" s="58"/>
    </row>
    <row r="48" spans="1:15" ht="15">
      <c r="A48" s="609"/>
      <c r="B48" s="24" t="s">
        <v>523</v>
      </c>
      <c r="C48" s="385">
        <v>10</v>
      </c>
      <c r="D48" s="312">
        <v>2</v>
      </c>
      <c r="E48" s="301" t="s">
        <v>501</v>
      </c>
      <c r="F48" s="295">
        <f>(D48/C48)*100</f>
        <v>20</v>
      </c>
      <c r="G48" s="58"/>
      <c r="H48" s="58"/>
      <c r="I48" s="58"/>
      <c r="J48" s="264"/>
      <c r="K48" s="58"/>
      <c r="L48" s="58"/>
      <c r="M48" s="58"/>
      <c r="N48" s="58"/>
      <c r="O48" s="58"/>
    </row>
    <row r="49" spans="1:15" ht="15">
      <c r="A49" s="609"/>
      <c r="B49" s="24" t="s">
        <v>524</v>
      </c>
      <c r="C49" s="385">
        <v>3000</v>
      </c>
      <c r="D49" s="312" t="s">
        <v>505</v>
      </c>
      <c r="E49" s="301" t="s">
        <v>501</v>
      </c>
      <c r="F49" s="295" t="e">
        <f>(D49/C49)*100</f>
        <v>#VALUE!</v>
      </c>
      <c r="G49" s="58"/>
      <c r="H49" s="58"/>
      <c r="I49" s="58"/>
      <c r="J49" s="264"/>
      <c r="K49" s="58"/>
      <c r="L49" s="58"/>
      <c r="M49" s="58"/>
      <c r="N49" s="58"/>
      <c r="O49" s="58"/>
    </row>
    <row r="50" spans="1:15" ht="15.75" thickBot="1">
      <c r="A50" s="610"/>
      <c r="B50" s="28" t="s">
        <v>525</v>
      </c>
      <c r="C50" s="386">
        <v>50</v>
      </c>
      <c r="D50" s="313" t="s">
        <v>479</v>
      </c>
      <c r="E50" s="302" t="s">
        <v>501</v>
      </c>
      <c r="F50" s="319"/>
      <c r="G50" s="58"/>
      <c r="H50" s="58"/>
      <c r="I50" s="58"/>
      <c r="J50" s="264"/>
      <c r="K50" s="58"/>
      <c r="L50" s="58"/>
      <c r="M50" s="58"/>
      <c r="N50" s="58"/>
      <c r="O50" s="58"/>
    </row>
    <row r="51" spans="4:6" ht="15.75" thickBot="1">
      <c r="D51" s="105"/>
      <c r="E51" s="105"/>
      <c r="F51" s="71"/>
    </row>
    <row r="52" spans="1:16" ht="19.5" customHeight="1" thickBot="1">
      <c r="A52" s="603" t="s">
        <v>188</v>
      </c>
      <c r="B52" s="603" t="s">
        <v>189</v>
      </c>
      <c r="C52" s="604" t="s">
        <v>512</v>
      </c>
      <c r="D52" s="605" t="s">
        <v>914</v>
      </c>
      <c r="E52" s="606"/>
      <c r="F52" s="607"/>
      <c r="I52" s="58"/>
      <c r="J52" s="264"/>
      <c r="K52" s="58"/>
      <c r="L52" s="58"/>
      <c r="M52" s="58"/>
      <c r="N52" s="58"/>
      <c r="O52" s="58"/>
      <c r="P52" s="58"/>
    </row>
    <row r="53" spans="1:15" ht="114" customHeight="1" thickBot="1">
      <c r="A53" s="603"/>
      <c r="B53" s="603" t="s">
        <v>191</v>
      </c>
      <c r="C53" s="604" t="s">
        <v>192</v>
      </c>
      <c r="D53" s="296" t="s">
        <v>499</v>
      </c>
      <c r="E53" s="297" t="s">
        <v>511</v>
      </c>
      <c r="F53" s="298" t="s">
        <v>134</v>
      </c>
      <c r="I53" s="58"/>
      <c r="J53" s="264"/>
      <c r="K53" s="58"/>
      <c r="L53" s="58"/>
      <c r="M53" s="58"/>
      <c r="N53" s="58"/>
      <c r="O53" s="58"/>
    </row>
    <row r="54" spans="1:15" ht="15.75" customHeight="1">
      <c r="A54" s="608" t="s">
        <v>510</v>
      </c>
      <c r="B54" s="107" t="s">
        <v>490</v>
      </c>
      <c r="C54" s="384" t="s">
        <v>483</v>
      </c>
      <c r="D54" s="316">
        <v>17</v>
      </c>
      <c r="E54" s="317" t="s">
        <v>503</v>
      </c>
      <c r="F54" s="318"/>
      <c r="G54" s="58"/>
      <c r="H54" s="58"/>
      <c r="I54" s="58"/>
      <c r="J54" s="264"/>
      <c r="K54" s="58"/>
      <c r="L54" s="58"/>
      <c r="M54" s="58"/>
      <c r="N54" s="58"/>
      <c r="O54" s="58"/>
    </row>
    <row r="55" spans="1:15" ht="15">
      <c r="A55" s="609"/>
      <c r="B55" s="24" t="s">
        <v>489</v>
      </c>
      <c r="C55" s="385" t="s">
        <v>483</v>
      </c>
      <c r="D55" s="311">
        <v>-37.5</v>
      </c>
      <c r="E55" s="300" t="s">
        <v>526</v>
      </c>
      <c r="F55" s="295"/>
      <c r="G55" s="58"/>
      <c r="H55" s="58"/>
      <c r="I55" s="58"/>
      <c r="J55" s="264"/>
      <c r="K55" s="58"/>
      <c r="L55" s="58"/>
      <c r="M55" s="58"/>
      <c r="N55" s="58"/>
      <c r="O55" s="58"/>
    </row>
    <row r="56" spans="1:15" ht="15">
      <c r="A56" s="609"/>
      <c r="B56" s="24" t="s">
        <v>513</v>
      </c>
      <c r="C56" s="385" t="s">
        <v>483</v>
      </c>
      <c r="D56" s="311">
        <v>1.6</v>
      </c>
      <c r="E56" s="300" t="s">
        <v>497</v>
      </c>
      <c r="F56" s="295"/>
      <c r="G56" s="58"/>
      <c r="H56" s="58"/>
      <c r="I56" s="58"/>
      <c r="J56" s="264"/>
      <c r="K56" s="58"/>
      <c r="L56" s="58"/>
      <c r="M56" s="58"/>
      <c r="N56" s="58"/>
      <c r="O56" s="58"/>
    </row>
    <row r="57" spans="1:15" ht="15">
      <c r="A57" s="609"/>
      <c r="B57" s="24" t="s">
        <v>436</v>
      </c>
      <c r="C57" s="385" t="s">
        <v>483</v>
      </c>
      <c r="D57" s="311">
        <v>6.8</v>
      </c>
      <c r="E57" s="300" t="s">
        <v>483</v>
      </c>
      <c r="F57" s="295"/>
      <c r="G57" s="58"/>
      <c r="H57" s="58"/>
      <c r="I57" s="58"/>
      <c r="J57" s="264"/>
      <c r="K57" s="58"/>
      <c r="L57" s="58"/>
      <c r="M57" s="58"/>
      <c r="N57" s="58"/>
      <c r="O57" s="58"/>
    </row>
    <row r="58" spans="1:15" ht="30.75">
      <c r="A58" s="609"/>
      <c r="B58" s="223" t="s">
        <v>514</v>
      </c>
      <c r="C58" s="385" t="s">
        <v>483</v>
      </c>
      <c r="D58" s="311">
        <v>1220</v>
      </c>
      <c r="E58" s="300" t="s">
        <v>527</v>
      </c>
      <c r="F58" s="295"/>
      <c r="G58" s="58"/>
      <c r="H58" s="58"/>
      <c r="I58" s="58"/>
      <c r="J58" s="264"/>
      <c r="K58" s="58"/>
      <c r="L58" s="58"/>
      <c r="M58" s="58"/>
      <c r="N58" s="58"/>
      <c r="O58" s="58"/>
    </row>
    <row r="59" spans="1:15" ht="15">
      <c r="A59" s="609"/>
      <c r="B59" s="24" t="s">
        <v>465</v>
      </c>
      <c r="C59" s="385">
        <v>250</v>
      </c>
      <c r="D59" s="311">
        <v>137</v>
      </c>
      <c r="E59" s="300" t="s">
        <v>497</v>
      </c>
      <c r="F59" s="295">
        <f>(D59/C59)*100</f>
        <v>54.800000000000004</v>
      </c>
      <c r="G59" s="58"/>
      <c r="H59" s="58"/>
      <c r="I59" s="58"/>
      <c r="J59" s="264"/>
      <c r="K59" s="58"/>
      <c r="L59" s="58"/>
      <c r="M59" s="58"/>
      <c r="N59" s="58"/>
      <c r="O59" s="58"/>
    </row>
    <row r="60" spans="1:15" ht="15">
      <c r="A60" s="609"/>
      <c r="B60" s="24" t="s">
        <v>515</v>
      </c>
      <c r="C60" s="385">
        <v>5</v>
      </c>
      <c r="D60" s="311" t="s">
        <v>479</v>
      </c>
      <c r="E60" s="300" t="s">
        <v>501</v>
      </c>
      <c r="F60" s="295"/>
      <c r="G60" s="58"/>
      <c r="H60" s="58"/>
      <c r="I60" s="58"/>
      <c r="J60" s="264"/>
      <c r="K60" s="58"/>
      <c r="L60" s="58"/>
      <c r="M60" s="58"/>
      <c r="N60" s="58"/>
      <c r="O60" s="58"/>
    </row>
    <row r="61" spans="1:15" ht="15">
      <c r="A61" s="609"/>
      <c r="B61" s="24" t="s">
        <v>516</v>
      </c>
      <c r="C61" s="385">
        <v>10</v>
      </c>
      <c r="D61" s="311">
        <v>23</v>
      </c>
      <c r="E61" s="300" t="s">
        <v>501</v>
      </c>
      <c r="F61" s="295">
        <f>(D61/C61)*100</f>
        <v>229.99999999999997</v>
      </c>
      <c r="G61" s="58"/>
      <c r="H61" s="58"/>
      <c r="I61" s="58"/>
      <c r="J61" s="264"/>
      <c r="K61" s="58"/>
      <c r="L61" s="58"/>
      <c r="M61" s="58"/>
      <c r="N61" s="58"/>
      <c r="O61" s="58"/>
    </row>
    <row r="62" spans="1:15" ht="15">
      <c r="A62" s="609"/>
      <c r="B62" s="24" t="s">
        <v>517</v>
      </c>
      <c r="C62" s="385">
        <v>5</v>
      </c>
      <c r="D62" s="312">
        <v>4</v>
      </c>
      <c r="E62" s="301" t="s">
        <v>501</v>
      </c>
      <c r="F62" s="295">
        <f>(D62/C62)*100</f>
        <v>80</v>
      </c>
      <c r="G62" s="58"/>
      <c r="H62" s="58"/>
      <c r="I62" s="58"/>
      <c r="J62" s="264"/>
      <c r="K62" s="58"/>
      <c r="L62" s="58"/>
      <c r="M62" s="58"/>
      <c r="N62" s="58"/>
      <c r="O62" s="58"/>
    </row>
    <row r="63" spans="1:15" ht="15">
      <c r="A63" s="609"/>
      <c r="B63" s="24" t="s">
        <v>518</v>
      </c>
      <c r="C63" s="385">
        <v>50</v>
      </c>
      <c r="D63" s="312" t="s">
        <v>505</v>
      </c>
      <c r="E63" s="301" t="s">
        <v>501</v>
      </c>
      <c r="F63" s="295"/>
      <c r="G63" s="58"/>
      <c r="H63" s="58"/>
      <c r="I63" s="58"/>
      <c r="J63" s="264"/>
      <c r="K63" s="58"/>
      <c r="L63" s="58"/>
      <c r="M63" s="58"/>
      <c r="N63" s="58"/>
      <c r="O63" s="58"/>
    </row>
    <row r="64" spans="1:15" ht="15">
      <c r="A64" s="609"/>
      <c r="B64" s="24" t="s">
        <v>519</v>
      </c>
      <c r="C64" s="385">
        <v>5</v>
      </c>
      <c r="D64" s="312" t="s">
        <v>479</v>
      </c>
      <c r="E64" s="301" t="s">
        <v>501</v>
      </c>
      <c r="F64" s="295"/>
      <c r="G64" s="58"/>
      <c r="H64" s="58"/>
      <c r="I64" s="58"/>
      <c r="J64" s="264"/>
      <c r="K64" s="58"/>
      <c r="L64" s="58"/>
      <c r="M64" s="58"/>
      <c r="N64" s="58"/>
      <c r="O64" s="58"/>
    </row>
    <row r="65" spans="1:15" ht="15">
      <c r="A65" s="609"/>
      <c r="B65" s="24" t="s">
        <v>520</v>
      </c>
      <c r="C65" s="385">
        <v>1</v>
      </c>
      <c r="D65" s="312" t="s">
        <v>473</v>
      </c>
      <c r="E65" s="301" t="s">
        <v>501</v>
      </c>
      <c r="F65" s="295"/>
      <c r="G65" s="58"/>
      <c r="H65" s="58"/>
      <c r="I65" s="58"/>
      <c r="J65" s="264"/>
      <c r="K65" s="58"/>
      <c r="L65" s="58"/>
      <c r="M65" s="58"/>
      <c r="N65" s="58"/>
      <c r="O65" s="58"/>
    </row>
    <row r="66" spans="1:15" ht="15">
      <c r="A66" s="609"/>
      <c r="B66" s="24" t="s">
        <v>521</v>
      </c>
      <c r="C66" s="385">
        <v>10</v>
      </c>
      <c r="D66" s="312" t="s">
        <v>506</v>
      </c>
      <c r="E66" s="301" t="s">
        <v>501</v>
      </c>
      <c r="F66" s="295"/>
      <c r="G66" s="58"/>
      <c r="H66" s="58"/>
      <c r="I66" s="58"/>
      <c r="J66" s="264"/>
      <c r="K66" s="58"/>
      <c r="L66" s="58"/>
      <c r="M66" s="58"/>
      <c r="N66" s="58"/>
      <c r="O66" s="58"/>
    </row>
    <row r="67" spans="1:15" ht="15">
      <c r="A67" s="609"/>
      <c r="B67" s="24" t="s">
        <v>522</v>
      </c>
      <c r="C67" s="385">
        <v>1000</v>
      </c>
      <c r="D67" s="312">
        <v>20</v>
      </c>
      <c r="E67" s="301" t="s">
        <v>501</v>
      </c>
      <c r="F67" s="295">
        <f>(D67/C67)*100</f>
        <v>2</v>
      </c>
      <c r="G67" s="58"/>
      <c r="H67" s="58"/>
      <c r="I67" s="58"/>
      <c r="J67" s="264"/>
      <c r="K67" s="58"/>
      <c r="L67" s="58"/>
      <c r="M67" s="58"/>
      <c r="N67" s="58"/>
      <c r="O67" s="58"/>
    </row>
    <row r="68" spans="1:15" ht="15">
      <c r="A68" s="609"/>
      <c r="B68" s="24" t="s">
        <v>523</v>
      </c>
      <c r="C68" s="385">
        <v>10</v>
      </c>
      <c r="D68" s="312">
        <v>10</v>
      </c>
      <c r="E68" s="301" t="s">
        <v>501</v>
      </c>
      <c r="F68" s="295">
        <f>(D68/C68)*100</f>
        <v>100</v>
      </c>
      <c r="G68" s="58"/>
      <c r="H68" s="58"/>
      <c r="I68" s="58"/>
      <c r="J68" s="264"/>
      <c r="K68" s="58"/>
      <c r="L68" s="58"/>
      <c r="M68" s="58"/>
      <c r="N68" s="58"/>
      <c r="O68" s="58"/>
    </row>
    <row r="69" spans="1:15" ht="15">
      <c r="A69" s="609"/>
      <c r="B69" s="24" t="s">
        <v>524</v>
      </c>
      <c r="C69" s="385">
        <v>3000</v>
      </c>
      <c r="D69" s="312">
        <v>142</v>
      </c>
      <c r="E69" s="301" t="s">
        <v>501</v>
      </c>
      <c r="F69" s="346">
        <f>(D69/C69)*100</f>
        <v>4.733333333333333</v>
      </c>
      <c r="G69" s="58"/>
      <c r="H69" s="58"/>
      <c r="I69" s="58"/>
      <c r="J69" s="264"/>
      <c r="K69" s="58"/>
      <c r="L69" s="58"/>
      <c r="M69" s="58"/>
      <c r="N69" s="58"/>
      <c r="O69" s="58"/>
    </row>
    <row r="70" spans="1:15" ht="15.75" thickBot="1">
      <c r="A70" s="610"/>
      <c r="B70" s="28" t="s">
        <v>525</v>
      </c>
      <c r="C70" s="386">
        <v>50</v>
      </c>
      <c r="D70" s="313" t="s">
        <v>479</v>
      </c>
      <c r="E70" s="302" t="s">
        <v>501</v>
      </c>
      <c r="F70" s="501"/>
      <c r="G70" s="58"/>
      <c r="H70" s="58"/>
      <c r="I70" s="58"/>
      <c r="J70" s="264"/>
      <c r="K70" s="58"/>
      <c r="L70" s="58"/>
      <c r="M70" s="58"/>
      <c r="N70" s="58"/>
      <c r="O70" s="58"/>
    </row>
    <row r="71" spans="4:6" ht="15.75" thickBot="1">
      <c r="D71" s="105"/>
      <c r="E71" s="105"/>
      <c r="F71" s="71"/>
    </row>
    <row r="72" spans="1:16" ht="19.5" customHeight="1" thickBot="1">
      <c r="A72" s="603" t="s">
        <v>188</v>
      </c>
      <c r="B72" s="603" t="s">
        <v>189</v>
      </c>
      <c r="C72" s="604" t="s">
        <v>512</v>
      </c>
      <c r="D72" s="605" t="s">
        <v>915</v>
      </c>
      <c r="E72" s="606"/>
      <c r="F72" s="607"/>
      <c r="I72" s="58"/>
      <c r="J72" s="264"/>
      <c r="K72" s="58"/>
      <c r="L72" s="58"/>
      <c r="M72" s="58"/>
      <c r="N72" s="58"/>
      <c r="O72" s="58"/>
      <c r="P72" s="58"/>
    </row>
    <row r="73" spans="1:15" ht="114" customHeight="1" thickBot="1">
      <c r="A73" s="603"/>
      <c r="B73" s="603" t="s">
        <v>191</v>
      </c>
      <c r="C73" s="604" t="s">
        <v>192</v>
      </c>
      <c r="D73" s="296" t="s">
        <v>499</v>
      </c>
      <c r="E73" s="297" t="s">
        <v>511</v>
      </c>
      <c r="F73" s="298" t="s">
        <v>134</v>
      </c>
      <c r="I73" s="58"/>
      <c r="J73" s="264"/>
      <c r="K73" s="58"/>
      <c r="L73" s="58"/>
      <c r="M73" s="58"/>
      <c r="N73" s="58"/>
      <c r="O73" s="58"/>
    </row>
    <row r="74" spans="1:15" ht="15.75" customHeight="1">
      <c r="A74" s="608" t="s">
        <v>510</v>
      </c>
      <c r="B74" s="107" t="s">
        <v>490</v>
      </c>
      <c r="C74" s="384" t="s">
        <v>483</v>
      </c>
      <c r="D74" s="316">
        <v>16.5</v>
      </c>
      <c r="E74" s="317" t="s">
        <v>503</v>
      </c>
      <c r="F74" s="318"/>
      <c r="G74" s="58"/>
      <c r="H74" s="58"/>
      <c r="I74" s="58"/>
      <c r="J74" s="264"/>
      <c r="K74" s="58"/>
      <c r="L74" s="58"/>
      <c r="M74" s="58"/>
      <c r="N74" s="58"/>
      <c r="O74" s="58"/>
    </row>
    <row r="75" spans="1:15" ht="15">
      <c r="A75" s="609"/>
      <c r="B75" s="24" t="s">
        <v>489</v>
      </c>
      <c r="C75" s="385" t="s">
        <v>483</v>
      </c>
      <c r="D75" s="311">
        <v>-37.9</v>
      </c>
      <c r="E75" s="300" t="s">
        <v>526</v>
      </c>
      <c r="F75" s="295"/>
      <c r="G75" s="58"/>
      <c r="H75" s="58"/>
      <c r="I75" s="58"/>
      <c r="J75" s="264"/>
      <c r="K75" s="58"/>
      <c r="L75" s="58"/>
      <c r="M75" s="58"/>
      <c r="N75" s="58"/>
      <c r="O75" s="58"/>
    </row>
    <row r="76" spans="1:15" ht="15">
      <c r="A76" s="609"/>
      <c r="B76" s="24" t="s">
        <v>513</v>
      </c>
      <c r="C76" s="385" t="s">
        <v>483</v>
      </c>
      <c r="D76" s="311">
        <v>3.4</v>
      </c>
      <c r="E76" s="300" t="s">
        <v>497</v>
      </c>
      <c r="F76" s="295"/>
      <c r="G76" s="58"/>
      <c r="H76" s="58"/>
      <c r="I76" s="58"/>
      <c r="J76" s="264"/>
      <c r="K76" s="58"/>
      <c r="L76" s="58"/>
      <c r="M76" s="58"/>
      <c r="N76" s="58"/>
      <c r="O76" s="58"/>
    </row>
    <row r="77" spans="1:15" ht="15">
      <c r="A77" s="609"/>
      <c r="B77" s="24" t="s">
        <v>436</v>
      </c>
      <c r="C77" s="385" t="s">
        <v>483</v>
      </c>
      <c r="D77" s="311">
        <v>7</v>
      </c>
      <c r="E77" s="300" t="s">
        <v>483</v>
      </c>
      <c r="F77" s="295"/>
      <c r="G77" s="58"/>
      <c r="H77" s="58"/>
      <c r="I77" s="58"/>
      <c r="J77" s="264"/>
      <c r="K77" s="58"/>
      <c r="L77" s="58"/>
      <c r="M77" s="58"/>
      <c r="N77" s="58"/>
      <c r="O77" s="58"/>
    </row>
    <row r="78" spans="1:15" ht="30.75">
      <c r="A78" s="609"/>
      <c r="B78" s="223" t="s">
        <v>514</v>
      </c>
      <c r="C78" s="385" t="s">
        <v>483</v>
      </c>
      <c r="D78" s="311">
        <v>1835</v>
      </c>
      <c r="E78" s="300" t="s">
        <v>527</v>
      </c>
      <c r="F78" s="295"/>
      <c r="G78" s="58"/>
      <c r="H78" s="58"/>
      <c r="I78" s="58"/>
      <c r="J78" s="264"/>
      <c r="K78" s="58"/>
      <c r="L78" s="58"/>
      <c r="M78" s="58"/>
      <c r="N78" s="58"/>
      <c r="O78" s="58"/>
    </row>
    <row r="79" spans="1:15" ht="15">
      <c r="A79" s="609"/>
      <c r="B79" s="24" t="s">
        <v>465</v>
      </c>
      <c r="C79" s="385">
        <v>250</v>
      </c>
      <c r="D79" s="311">
        <v>259</v>
      </c>
      <c r="E79" s="300" t="s">
        <v>497</v>
      </c>
      <c r="F79" s="295">
        <f>(D79/C79)*100</f>
        <v>103.60000000000001</v>
      </c>
      <c r="G79" s="58"/>
      <c r="H79" s="58"/>
      <c r="I79" s="58"/>
      <c r="J79" s="264"/>
      <c r="K79" s="58"/>
      <c r="L79" s="58"/>
      <c r="M79" s="58"/>
      <c r="N79" s="58"/>
      <c r="O79" s="58"/>
    </row>
    <row r="80" spans="1:15" ht="15">
      <c r="A80" s="609"/>
      <c r="B80" s="24" t="s">
        <v>515</v>
      </c>
      <c r="C80" s="385">
        <v>5</v>
      </c>
      <c r="D80" s="311" t="s">
        <v>473</v>
      </c>
      <c r="E80" s="300" t="s">
        <v>501</v>
      </c>
      <c r="F80" s="295"/>
      <c r="G80" s="58"/>
      <c r="H80" s="58"/>
      <c r="I80" s="58"/>
      <c r="J80" s="264"/>
      <c r="K80" s="58"/>
      <c r="L80" s="58"/>
      <c r="M80" s="58"/>
      <c r="N80" s="58"/>
      <c r="O80" s="58"/>
    </row>
    <row r="81" spans="1:15" ht="15">
      <c r="A81" s="609"/>
      <c r="B81" s="24" t="s">
        <v>516</v>
      </c>
      <c r="C81" s="385">
        <v>10</v>
      </c>
      <c r="D81" s="311">
        <v>20</v>
      </c>
      <c r="E81" s="300" t="s">
        <v>501</v>
      </c>
      <c r="F81" s="295">
        <f aca="true" t="shared" si="1" ref="F81:F89">(D81/C81)*100</f>
        <v>200</v>
      </c>
      <c r="G81" s="58"/>
      <c r="H81" s="58"/>
      <c r="I81" s="58"/>
      <c r="J81" s="264"/>
      <c r="K81" s="58"/>
      <c r="L81" s="58"/>
      <c r="M81" s="58"/>
      <c r="N81" s="58"/>
      <c r="O81" s="58"/>
    </row>
    <row r="82" spans="1:15" ht="15">
      <c r="A82" s="609"/>
      <c r="B82" s="24" t="s">
        <v>517</v>
      </c>
      <c r="C82" s="385">
        <v>5</v>
      </c>
      <c r="D82" s="312">
        <v>3</v>
      </c>
      <c r="E82" s="301" t="s">
        <v>501</v>
      </c>
      <c r="F82" s="295">
        <f t="shared" si="1"/>
        <v>60</v>
      </c>
      <c r="G82" s="58"/>
      <c r="H82" s="58"/>
      <c r="I82" s="58"/>
      <c r="J82" s="264"/>
      <c r="K82" s="58"/>
      <c r="L82" s="58"/>
      <c r="M82" s="58"/>
      <c r="N82" s="58"/>
      <c r="O82" s="58"/>
    </row>
    <row r="83" spans="1:15" ht="15">
      <c r="A83" s="609"/>
      <c r="B83" s="24" t="s">
        <v>518</v>
      </c>
      <c r="C83" s="385">
        <v>50</v>
      </c>
      <c r="D83" s="312" t="s">
        <v>505</v>
      </c>
      <c r="E83" s="301" t="s">
        <v>501</v>
      </c>
      <c r="F83" s="295"/>
      <c r="G83" s="58"/>
      <c r="H83" s="58"/>
      <c r="I83" s="58"/>
      <c r="J83" s="264"/>
      <c r="K83" s="58"/>
      <c r="L83" s="58"/>
      <c r="M83" s="58"/>
      <c r="N83" s="58"/>
      <c r="O83" s="58"/>
    </row>
    <row r="84" spans="1:15" ht="15">
      <c r="A84" s="609"/>
      <c r="B84" s="24" t="s">
        <v>519</v>
      </c>
      <c r="C84" s="385">
        <v>5</v>
      </c>
      <c r="D84" s="312" t="s">
        <v>479</v>
      </c>
      <c r="E84" s="301" t="s">
        <v>501</v>
      </c>
      <c r="F84" s="295"/>
      <c r="G84" s="58"/>
      <c r="H84" s="58"/>
      <c r="I84" s="58"/>
      <c r="J84" s="264"/>
      <c r="K84" s="58"/>
      <c r="L84" s="58"/>
      <c r="M84" s="58"/>
      <c r="N84" s="58"/>
      <c r="O84" s="58"/>
    </row>
    <row r="85" spans="1:15" ht="15">
      <c r="A85" s="609"/>
      <c r="B85" s="24" t="s">
        <v>520</v>
      </c>
      <c r="C85" s="385">
        <v>1</v>
      </c>
      <c r="D85" s="312" t="s">
        <v>473</v>
      </c>
      <c r="E85" s="301" t="s">
        <v>501</v>
      </c>
      <c r="F85" s="295"/>
      <c r="G85" s="58"/>
      <c r="H85" s="58"/>
      <c r="I85" s="58"/>
      <c r="J85" s="264"/>
      <c r="K85" s="58"/>
      <c r="L85" s="58"/>
      <c r="M85" s="58"/>
      <c r="N85" s="58"/>
      <c r="O85" s="58"/>
    </row>
    <row r="86" spans="1:15" ht="15">
      <c r="A86" s="609"/>
      <c r="B86" s="24" t="s">
        <v>521</v>
      </c>
      <c r="C86" s="385">
        <v>10</v>
      </c>
      <c r="D86" s="312">
        <v>11</v>
      </c>
      <c r="E86" s="301" t="s">
        <v>501</v>
      </c>
      <c r="F86" s="295">
        <f t="shared" si="1"/>
        <v>110.00000000000001</v>
      </c>
      <c r="G86" s="58"/>
      <c r="H86" s="58"/>
      <c r="I86" s="58"/>
      <c r="J86" s="264"/>
      <c r="K86" s="58"/>
      <c r="L86" s="58"/>
      <c r="M86" s="58"/>
      <c r="N86" s="58"/>
      <c r="O86" s="58"/>
    </row>
    <row r="87" spans="1:15" ht="15">
      <c r="A87" s="609"/>
      <c r="B87" s="24" t="s">
        <v>522</v>
      </c>
      <c r="C87" s="385">
        <v>1000</v>
      </c>
      <c r="D87" s="312">
        <v>19</v>
      </c>
      <c r="E87" s="301" t="s">
        <v>501</v>
      </c>
      <c r="F87" s="295">
        <f t="shared" si="1"/>
        <v>1.9</v>
      </c>
      <c r="G87" s="58"/>
      <c r="H87" s="58"/>
      <c r="I87" s="58"/>
      <c r="J87" s="264"/>
      <c r="K87" s="58"/>
      <c r="L87" s="58"/>
      <c r="M87" s="58"/>
      <c r="N87" s="58"/>
      <c r="O87" s="58"/>
    </row>
    <row r="88" spans="1:15" ht="15">
      <c r="A88" s="609"/>
      <c r="B88" s="24" t="s">
        <v>523</v>
      </c>
      <c r="C88" s="385">
        <v>10</v>
      </c>
      <c r="D88" s="312">
        <v>9</v>
      </c>
      <c r="E88" s="301" t="s">
        <v>501</v>
      </c>
      <c r="F88" s="295">
        <f t="shared" si="1"/>
        <v>90</v>
      </c>
      <c r="G88" s="58"/>
      <c r="H88" s="58"/>
      <c r="I88" s="58"/>
      <c r="J88" s="264"/>
      <c r="K88" s="58"/>
      <c r="L88" s="58"/>
      <c r="M88" s="58"/>
      <c r="N88" s="58"/>
      <c r="O88" s="58"/>
    </row>
    <row r="89" spans="1:15" ht="15">
      <c r="A89" s="609"/>
      <c r="B89" s="24" t="s">
        <v>524</v>
      </c>
      <c r="C89" s="385">
        <v>3000</v>
      </c>
      <c r="D89" s="312">
        <v>27</v>
      </c>
      <c r="E89" s="301" t="s">
        <v>501</v>
      </c>
      <c r="F89" s="347">
        <f t="shared" si="1"/>
        <v>0.8999999999999999</v>
      </c>
      <c r="G89" s="58"/>
      <c r="H89" s="58"/>
      <c r="I89" s="58"/>
      <c r="J89" s="264"/>
      <c r="K89" s="58"/>
      <c r="L89" s="58"/>
      <c r="M89" s="58"/>
      <c r="N89" s="58"/>
      <c r="O89" s="58"/>
    </row>
    <row r="90" spans="1:15" ht="15.75" thickBot="1">
      <c r="A90" s="610"/>
      <c r="B90" s="28" t="s">
        <v>525</v>
      </c>
      <c r="C90" s="386">
        <v>50</v>
      </c>
      <c r="D90" s="313" t="s">
        <v>479</v>
      </c>
      <c r="E90" s="302" t="s">
        <v>501</v>
      </c>
      <c r="F90" s="319"/>
      <c r="G90" s="58"/>
      <c r="H90" s="58"/>
      <c r="I90" s="58"/>
      <c r="J90" s="264"/>
      <c r="K90" s="58"/>
      <c r="L90" s="58"/>
      <c r="M90" s="58"/>
      <c r="N90" s="58"/>
      <c r="O90" s="58"/>
    </row>
    <row r="91" spans="4:6" ht="15.75" thickBot="1">
      <c r="D91" s="105"/>
      <c r="E91" s="105"/>
      <c r="F91" s="71"/>
    </row>
    <row r="92" spans="1:16" ht="19.5" customHeight="1" thickBot="1">
      <c r="A92" s="603" t="s">
        <v>188</v>
      </c>
      <c r="B92" s="603" t="s">
        <v>189</v>
      </c>
      <c r="C92" s="604" t="s">
        <v>512</v>
      </c>
      <c r="D92" s="605" t="s">
        <v>916</v>
      </c>
      <c r="E92" s="606"/>
      <c r="F92" s="607"/>
      <c r="I92" s="58"/>
      <c r="J92" s="264"/>
      <c r="K92" s="58"/>
      <c r="L92" s="58"/>
      <c r="M92" s="58"/>
      <c r="N92" s="58"/>
      <c r="O92" s="58"/>
      <c r="P92" s="58"/>
    </row>
    <row r="93" spans="1:15" ht="114" customHeight="1" thickBot="1">
      <c r="A93" s="603"/>
      <c r="B93" s="603" t="s">
        <v>191</v>
      </c>
      <c r="C93" s="604" t="s">
        <v>192</v>
      </c>
      <c r="D93" s="296" t="s">
        <v>499</v>
      </c>
      <c r="E93" s="297" t="s">
        <v>511</v>
      </c>
      <c r="F93" s="298" t="s">
        <v>134</v>
      </c>
      <c r="I93" s="58"/>
      <c r="J93" s="264"/>
      <c r="K93" s="58"/>
      <c r="L93" s="58"/>
      <c r="M93" s="58"/>
      <c r="N93" s="58"/>
      <c r="O93" s="58"/>
    </row>
    <row r="94" spans="1:15" ht="15.75" customHeight="1">
      <c r="A94" s="608" t="s">
        <v>510</v>
      </c>
      <c r="B94" s="107" t="s">
        <v>490</v>
      </c>
      <c r="C94" s="384" t="s">
        <v>483</v>
      </c>
      <c r="D94" s="316">
        <v>17.6</v>
      </c>
      <c r="E94" s="317" t="s">
        <v>503</v>
      </c>
      <c r="F94" s="318"/>
      <c r="G94" s="58"/>
      <c r="H94" s="58"/>
      <c r="I94" s="58"/>
      <c r="J94" s="264"/>
      <c r="K94" s="58"/>
      <c r="L94" s="58"/>
      <c r="M94" s="58"/>
      <c r="N94" s="58"/>
      <c r="O94" s="58"/>
    </row>
    <row r="95" spans="1:15" ht="15">
      <c r="A95" s="609"/>
      <c r="B95" s="24" t="s">
        <v>489</v>
      </c>
      <c r="C95" s="385" t="s">
        <v>483</v>
      </c>
      <c r="D95" s="311">
        <v>-38.2</v>
      </c>
      <c r="E95" s="300" t="s">
        <v>526</v>
      </c>
      <c r="F95" s="295"/>
      <c r="G95" s="58"/>
      <c r="H95" s="58"/>
      <c r="I95" s="58"/>
      <c r="J95" s="264"/>
      <c r="K95" s="58"/>
      <c r="L95" s="58"/>
      <c r="M95" s="58"/>
      <c r="N95" s="58"/>
      <c r="O95" s="58"/>
    </row>
    <row r="96" spans="1:15" ht="15">
      <c r="A96" s="609"/>
      <c r="B96" s="24" t="s">
        <v>513</v>
      </c>
      <c r="C96" s="385" t="s">
        <v>483</v>
      </c>
      <c r="D96" s="311">
        <v>2.4</v>
      </c>
      <c r="E96" s="300" t="s">
        <v>497</v>
      </c>
      <c r="F96" s="295"/>
      <c r="G96" s="58"/>
      <c r="H96" s="58"/>
      <c r="I96" s="58"/>
      <c r="J96" s="264"/>
      <c r="K96" s="58"/>
      <c r="L96" s="58"/>
      <c r="M96" s="58"/>
      <c r="N96" s="58"/>
      <c r="O96" s="58"/>
    </row>
    <row r="97" spans="1:15" ht="15">
      <c r="A97" s="609"/>
      <c r="B97" s="24" t="s">
        <v>436</v>
      </c>
      <c r="C97" s="385" t="s">
        <v>483</v>
      </c>
      <c r="D97" s="311">
        <v>6.5</v>
      </c>
      <c r="E97" s="300" t="s">
        <v>483</v>
      </c>
      <c r="F97" s="295"/>
      <c r="G97" s="58"/>
      <c r="H97" s="58"/>
      <c r="I97" s="58"/>
      <c r="J97" s="264"/>
      <c r="K97" s="58"/>
      <c r="L97" s="58"/>
      <c r="M97" s="58"/>
      <c r="N97" s="58"/>
      <c r="O97" s="58"/>
    </row>
    <row r="98" spans="1:15" ht="30.75">
      <c r="A98" s="609"/>
      <c r="B98" s="223" t="s">
        <v>514</v>
      </c>
      <c r="C98" s="385" t="s">
        <v>483</v>
      </c>
      <c r="D98" s="311">
        <v>1959</v>
      </c>
      <c r="E98" s="300" t="s">
        <v>527</v>
      </c>
      <c r="F98" s="295"/>
      <c r="G98" s="58"/>
      <c r="H98" s="58"/>
      <c r="I98" s="58"/>
      <c r="J98" s="264"/>
      <c r="K98" s="58"/>
      <c r="L98" s="58"/>
      <c r="M98" s="58"/>
      <c r="N98" s="58"/>
      <c r="O98" s="58"/>
    </row>
    <row r="99" spans="1:15" ht="15">
      <c r="A99" s="609"/>
      <c r="B99" s="24" t="s">
        <v>465</v>
      </c>
      <c r="C99" s="385">
        <v>250</v>
      </c>
      <c r="D99" s="311">
        <v>244</v>
      </c>
      <c r="E99" s="300" t="s">
        <v>497</v>
      </c>
      <c r="F99" s="295">
        <f>(D99/C99)*100</f>
        <v>97.6</v>
      </c>
      <c r="G99" s="58"/>
      <c r="H99" s="58"/>
      <c r="I99" s="58"/>
      <c r="J99" s="264"/>
      <c r="K99" s="58"/>
      <c r="L99" s="58"/>
      <c r="M99" s="58"/>
      <c r="N99" s="58"/>
      <c r="O99" s="58"/>
    </row>
    <row r="100" spans="1:15" ht="15">
      <c r="A100" s="609"/>
      <c r="B100" s="24" t="s">
        <v>515</v>
      </c>
      <c r="C100" s="385">
        <v>5</v>
      </c>
      <c r="D100" s="311" t="s">
        <v>479</v>
      </c>
      <c r="E100" s="300" t="s">
        <v>501</v>
      </c>
      <c r="F100" s="295"/>
      <c r="G100" s="58"/>
      <c r="H100" s="58"/>
      <c r="I100" s="58"/>
      <c r="J100" s="264"/>
      <c r="K100" s="58"/>
      <c r="L100" s="58"/>
      <c r="M100" s="58"/>
      <c r="N100" s="58"/>
      <c r="O100" s="58"/>
    </row>
    <row r="101" spans="1:15" ht="15">
      <c r="A101" s="609"/>
      <c r="B101" s="24" t="s">
        <v>516</v>
      </c>
      <c r="C101" s="385">
        <v>10</v>
      </c>
      <c r="D101" s="311">
        <v>25</v>
      </c>
      <c r="E101" s="300" t="s">
        <v>501</v>
      </c>
      <c r="F101" s="295">
        <f>(D101/C101)*100</f>
        <v>250</v>
      </c>
      <c r="G101" s="58"/>
      <c r="H101" s="58"/>
      <c r="I101" s="58"/>
      <c r="J101" s="264"/>
      <c r="K101" s="58"/>
      <c r="L101" s="58"/>
      <c r="M101" s="58"/>
      <c r="N101" s="58"/>
      <c r="O101" s="58"/>
    </row>
    <row r="102" spans="1:15" ht="15">
      <c r="A102" s="609"/>
      <c r="B102" s="24" t="s">
        <v>517</v>
      </c>
      <c r="C102" s="385">
        <v>5</v>
      </c>
      <c r="D102" s="312" t="s">
        <v>479</v>
      </c>
      <c r="E102" s="301" t="s">
        <v>501</v>
      </c>
      <c r="F102" s="295"/>
      <c r="G102" s="58"/>
      <c r="H102" s="58"/>
      <c r="I102" s="58"/>
      <c r="J102" s="264"/>
      <c r="K102" s="58"/>
      <c r="L102" s="58"/>
      <c r="M102" s="58"/>
      <c r="N102" s="58"/>
      <c r="O102" s="58"/>
    </row>
    <row r="103" spans="1:15" ht="15">
      <c r="A103" s="609"/>
      <c r="B103" s="24" t="s">
        <v>518</v>
      </c>
      <c r="C103" s="385">
        <v>50</v>
      </c>
      <c r="D103" s="312" t="s">
        <v>505</v>
      </c>
      <c r="E103" s="301" t="s">
        <v>501</v>
      </c>
      <c r="F103" s="295"/>
      <c r="G103" s="58"/>
      <c r="H103" s="58"/>
      <c r="I103" s="58"/>
      <c r="J103" s="264"/>
      <c r="K103" s="58"/>
      <c r="L103" s="58"/>
      <c r="M103" s="58"/>
      <c r="N103" s="58"/>
      <c r="O103" s="58"/>
    </row>
    <row r="104" spans="1:15" ht="15">
      <c r="A104" s="609"/>
      <c r="B104" s="24" t="s">
        <v>519</v>
      </c>
      <c r="C104" s="385">
        <v>5</v>
      </c>
      <c r="D104" s="312" t="s">
        <v>479</v>
      </c>
      <c r="E104" s="301" t="s">
        <v>501</v>
      </c>
      <c r="F104" s="295"/>
      <c r="G104" s="58"/>
      <c r="H104" s="58"/>
      <c r="I104" s="58"/>
      <c r="J104" s="264"/>
      <c r="K104" s="58"/>
      <c r="L104" s="58"/>
      <c r="M104" s="58"/>
      <c r="N104" s="58"/>
      <c r="O104" s="58"/>
    </row>
    <row r="105" spans="1:15" ht="15">
      <c r="A105" s="609"/>
      <c r="B105" s="24" t="s">
        <v>520</v>
      </c>
      <c r="C105" s="385">
        <v>1</v>
      </c>
      <c r="D105" s="312" t="s">
        <v>473</v>
      </c>
      <c r="E105" s="301" t="s">
        <v>501</v>
      </c>
      <c r="F105" s="295"/>
      <c r="G105" s="58"/>
      <c r="H105" s="58"/>
      <c r="I105" s="58"/>
      <c r="J105" s="264"/>
      <c r="K105" s="58"/>
      <c r="L105" s="58"/>
      <c r="M105" s="58"/>
      <c r="N105" s="58"/>
      <c r="O105" s="58"/>
    </row>
    <row r="106" spans="1:15" ht="15">
      <c r="A106" s="609"/>
      <c r="B106" s="24" t="s">
        <v>521</v>
      </c>
      <c r="C106" s="385">
        <v>10</v>
      </c>
      <c r="D106" s="312" t="s">
        <v>506</v>
      </c>
      <c r="E106" s="301" t="s">
        <v>501</v>
      </c>
      <c r="F106" s="295"/>
      <c r="G106" s="58"/>
      <c r="H106" s="58"/>
      <c r="I106" s="58"/>
      <c r="J106" s="264"/>
      <c r="K106" s="58"/>
      <c r="L106" s="58"/>
      <c r="M106" s="58"/>
      <c r="N106" s="58"/>
      <c r="O106" s="58"/>
    </row>
    <row r="107" spans="1:15" ht="15">
      <c r="A107" s="609"/>
      <c r="B107" s="24" t="s">
        <v>522</v>
      </c>
      <c r="C107" s="385">
        <v>1000</v>
      </c>
      <c r="D107" s="312">
        <v>24</v>
      </c>
      <c r="E107" s="301" t="s">
        <v>501</v>
      </c>
      <c r="F107" s="295">
        <f>(D107/C107)*100</f>
        <v>2.4</v>
      </c>
      <c r="G107" s="58"/>
      <c r="H107" s="58"/>
      <c r="I107" s="58"/>
      <c r="J107" s="264"/>
      <c r="K107" s="58"/>
      <c r="L107" s="58"/>
      <c r="M107" s="58"/>
      <c r="N107" s="58"/>
      <c r="O107" s="58"/>
    </row>
    <row r="108" spans="1:15" ht="15">
      <c r="A108" s="609"/>
      <c r="B108" s="24" t="s">
        <v>523</v>
      </c>
      <c r="C108" s="385">
        <v>10</v>
      </c>
      <c r="D108" s="312">
        <v>8</v>
      </c>
      <c r="E108" s="301" t="s">
        <v>501</v>
      </c>
      <c r="F108" s="295">
        <f>(D108/C108)*100</f>
        <v>80</v>
      </c>
      <c r="G108" s="58"/>
      <c r="H108" s="58"/>
      <c r="I108" s="58"/>
      <c r="J108" s="264"/>
      <c r="K108" s="58"/>
      <c r="L108" s="58"/>
      <c r="M108" s="58"/>
      <c r="N108" s="58"/>
      <c r="O108" s="58"/>
    </row>
    <row r="109" spans="1:15" ht="15">
      <c r="A109" s="609"/>
      <c r="B109" s="24" t="s">
        <v>524</v>
      </c>
      <c r="C109" s="385">
        <v>3000</v>
      </c>
      <c r="D109" s="312">
        <v>55</v>
      </c>
      <c r="E109" s="301" t="s">
        <v>501</v>
      </c>
      <c r="F109" s="346">
        <f>(D109/C109)*100</f>
        <v>1.8333333333333333</v>
      </c>
      <c r="G109" s="58"/>
      <c r="H109" s="58"/>
      <c r="I109" s="58"/>
      <c r="J109" s="264"/>
      <c r="K109" s="58"/>
      <c r="L109" s="58"/>
      <c r="M109" s="58"/>
      <c r="N109" s="58"/>
      <c r="O109" s="58"/>
    </row>
    <row r="110" spans="1:15" ht="15.75" thickBot="1">
      <c r="A110" s="610"/>
      <c r="B110" s="28" t="s">
        <v>525</v>
      </c>
      <c r="C110" s="386">
        <v>50</v>
      </c>
      <c r="D110" s="313" t="s">
        <v>479</v>
      </c>
      <c r="E110" s="302" t="s">
        <v>501</v>
      </c>
      <c r="F110" s="319"/>
      <c r="G110" s="58"/>
      <c r="H110" s="58"/>
      <c r="I110" s="58"/>
      <c r="J110" s="264"/>
      <c r="K110" s="58"/>
      <c r="L110" s="58"/>
      <c r="M110" s="58"/>
      <c r="N110" s="58"/>
      <c r="O110" s="58"/>
    </row>
    <row r="111" spans="4:6" ht="15.75" thickBot="1">
      <c r="D111" s="105"/>
      <c r="E111" s="105"/>
      <c r="F111" s="71"/>
    </row>
    <row r="112" spans="1:16" ht="19.5" customHeight="1" thickBot="1">
      <c r="A112" s="603" t="s">
        <v>188</v>
      </c>
      <c r="B112" s="603" t="s">
        <v>189</v>
      </c>
      <c r="C112" s="604" t="s">
        <v>512</v>
      </c>
      <c r="D112" s="605" t="s">
        <v>917</v>
      </c>
      <c r="E112" s="606"/>
      <c r="F112" s="607"/>
      <c r="I112" s="58"/>
      <c r="J112" s="264"/>
      <c r="K112" s="58"/>
      <c r="L112" s="58"/>
      <c r="M112" s="58"/>
      <c r="N112" s="58"/>
      <c r="O112" s="58"/>
      <c r="P112" s="58"/>
    </row>
    <row r="113" spans="1:15" ht="114" customHeight="1" thickBot="1">
      <c r="A113" s="603"/>
      <c r="B113" s="603" t="s">
        <v>191</v>
      </c>
      <c r="C113" s="604" t="s">
        <v>192</v>
      </c>
      <c r="D113" s="296" t="s">
        <v>499</v>
      </c>
      <c r="E113" s="297" t="s">
        <v>511</v>
      </c>
      <c r="F113" s="298" t="s">
        <v>134</v>
      </c>
      <c r="I113" s="58"/>
      <c r="J113" s="264"/>
      <c r="K113" s="58"/>
      <c r="L113" s="58"/>
      <c r="M113" s="58"/>
      <c r="N113" s="58"/>
      <c r="O113" s="58"/>
    </row>
    <row r="114" spans="1:15" ht="15.75" customHeight="1">
      <c r="A114" s="608" t="s">
        <v>510</v>
      </c>
      <c r="B114" s="107" t="s">
        <v>490</v>
      </c>
      <c r="C114" s="384" t="s">
        <v>483</v>
      </c>
      <c r="D114" s="316">
        <v>16.9</v>
      </c>
      <c r="E114" s="317" t="s">
        <v>503</v>
      </c>
      <c r="F114" s="318"/>
      <c r="G114" s="58"/>
      <c r="H114" s="58"/>
      <c r="I114" s="58"/>
      <c r="J114" s="264"/>
      <c r="K114" s="58"/>
      <c r="L114" s="58"/>
      <c r="M114" s="58"/>
      <c r="N114" s="58"/>
      <c r="O114" s="58"/>
    </row>
    <row r="115" spans="1:15" ht="15">
      <c r="A115" s="609"/>
      <c r="B115" s="24" t="s">
        <v>489</v>
      </c>
      <c r="C115" s="385" t="s">
        <v>483</v>
      </c>
      <c r="D115" s="311">
        <v>-38.4</v>
      </c>
      <c r="E115" s="300" t="s">
        <v>526</v>
      </c>
      <c r="F115" s="295"/>
      <c r="G115" s="58"/>
      <c r="H115" s="58"/>
      <c r="I115" s="58"/>
      <c r="J115" s="264"/>
      <c r="K115" s="58"/>
      <c r="L115" s="58"/>
      <c r="M115" s="58"/>
      <c r="N115" s="58"/>
      <c r="O115" s="58"/>
    </row>
    <row r="116" spans="1:15" ht="15">
      <c r="A116" s="609"/>
      <c r="B116" s="24" t="s">
        <v>513</v>
      </c>
      <c r="C116" s="385" t="s">
        <v>483</v>
      </c>
      <c r="D116" s="311">
        <v>2.6</v>
      </c>
      <c r="E116" s="300" t="s">
        <v>497</v>
      </c>
      <c r="F116" s="295"/>
      <c r="G116" s="58"/>
      <c r="H116" s="58"/>
      <c r="I116" s="58"/>
      <c r="J116" s="264"/>
      <c r="K116" s="58"/>
      <c r="L116" s="58"/>
      <c r="M116" s="58"/>
      <c r="N116" s="58"/>
      <c r="O116" s="58"/>
    </row>
    <row r="117" spans="1:15" ht="15">
      <c r="A117" s="609"/>
      <c r="B117" s="24" t="s">
        <v>436</v>
      </c>
      <c r="C117" s="385" t="s">
        <v>483</v>
      </c>
      <c r="D117" s="311">
        <v>6.5</v>
      </c>
      <c r="E117" s="300" t="s">
        <v>483</v>
      </c>
      <c r="F117" s="295"/>
      <c r="G117" s="58"/>
      <c r="H117" s="58"/>
      <c r="I117" s="58"/>
      <c r="J117" s="264"/>
      <c r="K117" s="58"/>
      <c r="L117" s="58"/>
      <c r="M117" s="58"/>
      <c r="N117" s="58"/>
      <c r="O117" s="58"/>
    </row>
    <row r="118" spans="1:15" ht="30.75">
      <c r="A118" s="609"/>
      <c r="B118" s="223" t="s">
        <v>514</v>
      </c>
      <c r="C118" s="385" t="s">
        <v>483</v>
      </c>
      <c r="D118" s="311">
        <v>1921</v>
      </c>
      <c r="E118" s="300" t="s">
        <v>527</v>
      </c>
      <c r="F118" s="295"/>
      <c r="G118" s="58"/>
      <c r="H118" s="58"/>
      <c r="I118" s="58"/>
      <c r="J118" s="264"/>
      <c r="K118" s="58"/>
      <c r="L118" s="58"/>
      <c r="M118" s="58"/>
      <c r="N118" s="58"/>
      <c r="O118" s="58"/>
    </row>
    <row r="119" spans="1:15" ht="15">
      <c r="A119" s="609"/>
      <c r="B119" s="24" t="s">
        <v>465</v>
      </c>
      <c r="C119" s="385">
        <v>250</v>
      </c>
      <c r="D119" s="311">
        <v>270</v>
      </c>
      <c r="E119" s="300" t="s">
        <v>497</v>
      </c>
      <c r="F119" s="295">
        <f>(D119/C119)*100</f>
        <v>108</v>
      </c>
      <c r="G119" s="58"/>
      <c r="H119" s="58"/>
      <c r="I119" s="58"/>
      <c r="J119" s="264"/>
      <c r="K119" s="58"/>
      <c r="L119" s="58"/>
      <c r="M119" s="58"/>
      <c r="N119" s="58"/>
      <c r="O119" s="58"/>
    </row>
    <row r="120" spans="1:15" ht="15">
      <c r="A120" s="609"/>
      <c r="B120" s="24" t="s">
        <v>515</v>
      </c>
      <c r="C120" s="385">
        <v>5</v>
      </c>
      <c r="D120" s="311">
        <v>1</v>
      </c>
      <c r="E120" s="300" t="s">
        <v>501</v>
      </c>
      <c r="F120" s="295">
        <f aca="true" t="shared" si="2" ref="F120:F129">(D120/C120)*100</f>
        <v>20</v>
      </c>
      <c r="G120" s="58"/>
      <c r="H120" s="58"/>
      <c r="I120" s="58"/>
      <c r="J120" s="264"/>
      <c r="K120" s="58"/>
      <c r="L120" s="58"/>
      <c r="M120" s="58"/>
      <c r="N120" s="58"/>
      <c r="O120" s="58"/>
    </row>
    <row r="121" spans="1:15" ht="15">
      <c r="A121" s="609"/>
      <c r="B121" s="24" t="s">
        <v>516</v>
      </c>
      <c r="C121" s="385">
        <v>10</v>
      </c>
      <c r="D121" s="311">
        <v>29</v>
      </c>
      <c r="E121" s="300" t="s">
        <v>501</v>
      </c>
      <c r="F121" s="295">
        <f t="shared" si="2"/>
        <v>290</v>
      </c>
      <c r="G121" s="58"/>
      <c r="H121" s="58"/>
      <c r="I121" s="58"/>
      <c r="J121" s="264"/>
      <c r="K121" s="58"/>
      <c r="L121" s="58"/>
      <c r="M121" s="58"/>
      <c r="N121" s="58"/>
      <c r="O121" s="58"/>
    </row>
    <row r="122" spans="1:15" ht="15">
      <c r="A122" s="609"/>
      <c r="B122" s="24" t="s">
        <v>517</v>
      </c>
      <c r="C122" s="385">
        <v>5</v>
      </c>
      <c r="D122" s="312">
        <v>3</v>
      </c>
      <c r="E122" s="301" t="s">
        <v>501</v>
      </c>
      <c r="F122" s="295">
        <f t="shared" si="2"/>
        <v>60</v>
      </c>
      <c r="G122" s="58"/>
      <c r="H122" s="58"/>
      <c r="I122" s="58"/>
      <c r="J122" s="264"/>
      <c r="K122" s="58"/>
      <c r="L122" s="58"/>
      <c r="M122" s="58"/>
      <c r="N122" s="58"/>
      <c r="O122" s="58"/>
    </row>
    <row r="123" spans="1:15" ht="15">
      <c r="A123" s="609"/>
      <c r="B123" s="24" t="s">
        <v>518</v>
      </c>
      <c r="C123" s="385">
        <v>50</v>
      </c>
      <c r="D123" s="312" t="s">
        <v>505</v>
      </c>
      <c r="E123" s="301" t="s">
        <v>501</v>
      </c>
      <c r="F123" s="295"/>
      <c r="G123" s="58"/>
      <c r="H123" s="58"/>
      <c r="I123" s="58"/>
      <c r="J123" s="264"/>
      <c r="K123" s="58"/>
      <c r="L123" s="58"/>
      <c r="M123" s="58"/>
      <c r="N123" s="58"/>
      <c r="O123" s="58"/>
    </row>
    <row r="124" spans="1:15" ht="15">
      <c r="A124" s="609"/>
      <c r="B124" s="24" t="s">
        <v>519</v>
      </c>
      <c r="C124" s="385">
        <v>5</v>
      </c>
      <c r="D124" s="312" t="s">
        <v>479</v>
      </c>
      <c r="E124" s="301" t="s">
        <v>501</v>
      </c>
      <c r="F124" s="295"/>
      <c r="G124" s="58"/>
      <c r="H124" s="58"/>
      <c r="I124" s="58"/>
      <c r="J124" s="264"/>
      <c r="K124" s="58"/>
      <c r="L124" s="58"/>
      <c r="M124" s="58"/>
      <c r="N124" s="58"/>
      <c r="O124" s="58"/>
    </row>
    <row r="125" spans="1:15" ht="15">
      <c r="A125" s="609"/>
      <c r="B125" s="24" t="s">
        <v>520</v>
      </c>
      <c r="C125" s="385">
        <v>1</v>
      </c>
      <c r="D125" s="312" t="s">
        <v>473</v>
      </c>
      <c r="E125" s="301" t="s">
        <v>501</v>
      </c>
      <c r="F125" s="295"/>
      <c r="G125" s="58"/>
      <c r="H125" s="58"/>
      <c r="I125" s="58"/>
      <c r="J125" s="264"/>
      <c r="K125" s="58"/>
      <c r="L125" s="58"/>
      <c r="M125" s="58"/>
      <c r="N125" s="58"/>
      <c r="O125" s="58"/>
    </row>
    <row r="126" spans="1:15" ht="15">
      <c r="A126" s="609"/>
      <c r="B126" s="24" t="s">
        <v>521</v>
      </c>
      <c r="C126" s="385">
        <v>10</v>
      </c>
      <c r="D126" s="312" t="s">
        <v>506</v>
      </c>
      <c r="E126" s="301" t="s">
        <v>501</v>
      </c>
      <c r="F126" s="295"/>
      <c r="G126" s="58"/>
      <c r="H126" s="58"/>
      <c r="I126" s="58"/>
      <c r="J126" s="264"/>
      <c r="K126" s="58"/>
      <c r="L126" s="58"/>
      <c r="M126" s="58"/>
      <c r="N126" s="58"/>
      <c r="O126" s="58"/>
    </row>
    <row r="127" spans="1:15" ht="15">
      <c r="A127" s="609"/>
      <c r="B127" s="24" t="s">
        <v>522</v>
      </c>
      <c r="C127" s="385">
        <v>1000</v>
      </c>
      <c r="D127" s="312">
        <v>15</v>
      </c>
      <c r="E127" s="301" t="s">
        <v>501</v>
      </c>
      <c r="F127" s="295">
        <f t="shared" si="2"/>
        <v>1.5</v>
      </c>
      <c r="G127" s="58"/>
      <c r="H127" s="58"/>
      <c r="I127" s="58"/>
      <c r="J127" s="264"/>
      <c r="K127" s="58"/>
      <c r="L127" s="58"/>
      <c r="M127" s="58"/>
      <c r="N127" s="58"/>
      <c r="O127" s="58"/>
    </row>
    <row r="128" spans="1:15" ht="15">
      <c r="A128" s="609"/>
      <c r="B128" s="24" t="s">
        <v>523</v>
      </c>
      <c r="C128" s="385">
        <v>10</v>
      </c>
      <c r="D128" s="312">
        <v>9</v>
      </c>
      <c r="E128" s="301" t="s">
        <v>501</v>
      </c>
      <c r="F128" s="295">
        <f t="shared" si="2"/>
        <v>90</v>
      </c>
      <c r="G128" s="58"/>
      <c r="H128" s="58"/>
      <c r="I128" s="58"/>
      <c r="J128" s="264"/>
      <c r="K128" s="58"/>
      <c r="L128" s="58"/>
      <c r="M128" s="58"/>
      <c r="N128" s="58"/>
      <c r="O128" s="58"/>
    </row>
    <row r="129" spans="1:15" ht="15">
      <c r="A129" s="609"/>
      <c r="B129" s="24" t="s">
        <v>524</v>
      </c>
      <c r="C129" s="385">
        <v>3000</v>
      </c>
      <c r="D129" s="312">
        <v>40</v>
      </c>
      <c r="E129" s="301" t="s">
        <v>501</v>
      </c>
      <c r="F129" s="346">
        <f t="shared" si="2"/>
        <v>1.3333333333333335</v>
      </c>
      <c r="G129" s="58"/>
      <c r="H129" s="58"/>
      <c r="I129" s="58"/>
      <c r="J129" s="264"/>
      <c r="K129" s="58"/>
      <c r="L129" s="58"/>
      <c r="M129" s="58"/>
      <c r="N129" s="58"/>
      <c r="O129" s="58"/>
    </row>
    <row r="130" spans="1:15" ht="15.75" thickBot="1">
      <c r="A130" s="610"/>
      <c r="B130" s="28" t="s">
        <v>525</v>
      </c>
      <c r="C130" s="386">
        <v>50</v>
      </c>
      <c r="D130" s="313" t="s">
        <v>479</v>
      </c>
      <c r="E130" s="302" t="s">
        <v>501</v>
      </c>
      <c r="F130" s="319"/>
      <c r="G130" s="58"/>
      <c r="H130" s="58"/>
      <c r="I130" s="58"/>
      <c r="J130" s="264"/>
      <c r="K130" s="58"/>
      <c r="L130" s="58"/>
      <c r="M130" s="58"/>
      <c r="N130" s="58"/>
      <c r="O130" s="58"/>
    </row>
    <row r="131" spans="4:6" ht="15.75" thickBot="1">
      <c r="D131" s="105"/>
      <c r="E131" s="105"/>
      <c r="F131" s="71"/>
    </row>
    <row r="132" spans="1:16" ht="19.5" customHeight="1" thickBot="1">
      <c r="A132" s="603" t="s">
        <v>188</v>
      </c>
      <c r="B132" s="603" t="s">
        <v>189</v>
      </c>
      <c r="C132" s="604" t="s">
        <v>512</v>
      </c>
      <c r="D132" s="605" t="s">
        <v>918</v>
      </c>
      <c r="E132" s="606"/>
      <c r="F132" s="607"/>
      <c r="I132" s="58"/>
      <c r="J132" s="264"/>
      <c r="K132" s="58"/>
      <c r="L132" s="58"/>
      <c r="M132" s="58"/>
      <c r="N132" s="58"/>
      <c r="O132" s="58"/>
      <c r="P132" s="58"/>
    </row>
    <row r="133" spans="1:15" ht="114" customHeight="1" thickBot="1">
      <c r="A133" s="603"/>
      <c r="B133" s="603" t="s">
        <v>191</v>
      </c>
      <c r="C133" s="604" t="s">
        <v>192</v>
      </c>
      <c r="D133" s="296" t="s">
        <v>499</v>
      </c>
      <c r="E133" s="297" t="s">
        <v>511</v>
      </c>
      <c r="F133" s="298" t="s">
        <v>134</v>
      </c>
      <c r="I133" s="58"/>
      <c r="J133" s="264"/>
      <c r="K133" s="58"/>
      <c r="L133" s="58"/>
      <c r="M133" s="58"/>
      <c r="N133" s="58"/>
      <c r="O133" s="58"/>
    </row>
    <row r="134" spans="1:15" ht="15.75" customHeight="1">
      <c r="A134" s="608" t="s">
        <v>510</v>
      </c>
      <c r="B134" s="107" t="s">
        <v>490</v>
      </c>
      <c r="C134" s="384" t="s">
        <v>483</v>
      </c>
      <c r="D134" s="316">
        <v>18</v>
      </c>
      <c r="E134" s="317" t="s">
        <v>503</v>
      </c>
      <c r="F134" s="318"/>
      <c r="G134" s="58"/>
      <c r="H134" s="58"/>
      <c r="I134" s="58"/>
      <c r="J134" s="264"/>
      <c r="K134" s="58"/>
      <c r="L134" s="58"/>
      <c r="M134" s="58"/>
      <c r="N134" s="58"/>
      <c r="O134" s="58"/>
    </row>
    <row r="135" spans="1:15" ht="15">
      <c r="A135" s="609"/>
      <c r="B135" s="24" t="s">
        <v>489</v>
      </c>
      <c r="C135" s="385" t="s">
        <v>483</v>
      </c>
      <c r="D135" s="311">
        <v>-37.6</v>
      </c>
      <c r="E135" s="300" t="s">
        <v>526</v>
      </c>
      <c r="F135" s="295"/>
      <c r="G135" s="58"/>
      <c r="H135" s="58"/>
      <c r="I135" s="58"/>
      <c r="J135" s="264"/>
      <c r="K135" s="58"/>
      <c r="L135" s="58"/>
      <c r="M135" s="58"/>
      <c r="N135" s="58"/>
      <c r="O135" s="58"/>
    </row>
    <row r="136" spans="1:15" ht="15">
      <c r="A136" s="609"/>
      <c r="B136" s="24" t="s">
        <v>513</v>
      </c>
      <c r="C136" s="385" t="s">
        <v>483</v>
      </c>
      <c r="D136" s="311">
        <v>1.8</v>
      </c>
      <c r="E136" s="300" t="s">
        <v>497</v>
      </c>
      <c r="F136" s="295"/>
      <c r="G136" s="58"/>
      <c r="H136" s="58"/>
      <c r="I136" s="58"/>
      <c r="J136" s="264"/>
      <c r="K136" s="58"/>
      <c r="L136" s="58"/>
      <c r="M136" s="58"/>
      <c r="N136" s="58"/>
      <c r="O136" s="58"/>
    </row>
    <row r="137" spans="1:15" ht="15">
      <c r="A137" s="609"/>
      <c r="B137" s="24" t="s">
        <v>436</v>
      </c>
      <c r="C137" s="385" t="s">
        <v>483</v>
      </c>
      <c r="D137" s="311">
        <v>7.1</v>
      </c>
      <c r="E137" s="300" t="s">
        <v>483</v>
      </c>
      <c r="F137" s="295"/>
      <c r="G137" s="58"/>
      <c r="H137" s="58"/>
      <c r="I137" s="58"/>
      <c r="J137" s="264"/>
      <c r="K137" s="58"/>
      <c r="L137" s="58"/>
      <c r="M137" s="58"/>
      <c r="N137" s="58"/>
      <c r="O137" s="58"/>
    </row>
    <row r="138" spans="1:15" ht="30.75">
      <c r="A138" s="609"/>
      <c r="B138" s="223" t="s">
        <v>514</v>
      </c>
      <c r="C138" s="385" t="s">
        <v>483</v>
      </c>
      <c r="D138" s="311">
        <v>1165</v>
      </c>
      <c r="E138" s="300" t="s">
        <v>527</v>
      </c>
      <c r="F138" s="295"/>
      <c r="G138" s="58"/>
      <c r="H138" s="58"/>
      <c r="I138" s="58"/>
      <c r="J138" s="264"/>
      <c r="K138" s="58"/>
      <c r="L138" s="58"/>
      <c r="M138" s="58"/>
      <c r="N138" s="58"/>
      <c r="O138" s="58"/>
    </row>
    <row r="139" spans="1:15" ht="15">
      <c r="A139" s="609"/>
      <c r="B139" s="24" t="s">
        <v>465</v>
      </c>
      <c r="C139" s="385">
        <v>250</v>
      </c>
      <c r="D139" s="311">
        <v>230</v>
      </c>
      <c r="E139" s="300" t="s">
        <v>497</v>
      </c>
      <c r="F139" s="295">
        <f>(D139/C139)*100</f>
        <v>92</v>
      </c>
      <c r="G139" s="58"/>
      <c r="H139" s="58"/>
      <c r="I139" s="58"/>
      <c r="J139" s="264"/>
      <c r="K139" s="58"/>
      <c r="L139" s="58"/>
      <c r="M139" s="58"/>
      <c r="N139" s="58"/>
      <c r="O139" s="58"/>
    </row>
    <row r="140" spans="1:15" ht="15">
      <c r="A140" s="609"/>
      <c r="B140" s="24" t="s">
        <v>515</v>
      </c>
      <c r="C140" s="385">
        <v>5</v>
      </c>
      <c r="D140" s="311" t="s">
        <v>473</v>
      </c>
      <c r="E140" s="300" t="s">
        <v>501</v>
      </c>
      <c r="F140" s="295"/>
      <c r="G140" s="58"/>
      <c r="H140" s="58"/>
      <c r="I140" s="58"/>
      <c r="J140" s="264"/>
      <c r="K140" s="58"/>
      <c r="L140" s="58"/>
      <c r="M140" s="58"/>
      <c r="N140" s="58"/>
      <c r="O140" s="58"/>
    </row>
    <row r="141" spans="1:15" ht="15">
      <c r="A141" s="609"/>
      <c r="B141" s="24" t="s">
        <v>516</v>
      </c>
      <c r="C141" s="385">
        <v>10</v>
      </c>
      <c r="D141" s="311">
        <v>24</v>
      </c>
      <c r="E141" s="300" t="s">
        <v>501</v>
      </c>
      <c r="F141" s="295">
        <f>(D141/C141)*100</f>
        <v>240</v>
      </c>
      <c r="G141" s="58"/>
      <c r="H141" s="58"/>
      <c r="I141" s="58"/>
      <c r="J141" s="264"/>
      <c r="K141" s="58"/>
      <c r="L141" s="58"/>
      <c r="M141" s="58"/>
      <c r="N141" s="58"/>
      <c r="O141" s="58"/>
    </row>
    <row r="142" spans="1:15" ht="15">
      <c r="A142" s="609"/>
      <c r="B142" s="24" t="s">
        <v>517</v>
      </c>
      <c r="C142" s="385">
        <v>5</v>
      </c>
      <c r="D142" s="312">
        <v>4</v>
      </c>
      <c r="E142" s="301" t="s">
        <v>501</v>
      </c>
      <c r="F142" s="295">
        <f aca="true" t="shared" si="3" ref="F142:F149">(D142/C142)*100</f>
        <v>80</v>
      </c>
      <c r="G142" s="58"/>
      <c r="H142" s="58"/>
      <c r="I142" s="58"/>
      <c r="J142" s="264"/>
      <c r="K142" s="58"/>
      <c r="L142" s="58"/>
      <c r="M142" s="58"/>
      <c r="N142" s="58"/>
      <c r="O142" s="58"/>
    </row>
    <row r="143" spans="1:15" ht="15">
      <c r="A143" s="609"/>
      <c r="B143" s="24" t="s">
        <v>518</v>
      </c>
      <c r="C143" s="385">
        <v>50</v>
      </c>
      <c r="D143" s="312" t="s">
        <v>505</v>
      </c>
      <c r="E143" s="301" t="s">
        <v>501</v>
      </c>
      <c r="F143" s="295"/>
      <c r="G143" s="58"/>
      <c r="H143" s="58"/>
      <c r="I143" s="58"/>
      <c r="J143" s="264"/>
      <c r="K143" s="58"/>
      <c r="L143" s="58"/>
      <c r="M143" s="58"/>
      <c r="N143" s="58"/>
      <c r="O143" s="58"/>
    </row>
    <row r="144" spans="1:15" ht="15">
      <c r="A144" s="609"/>
      <c r="B144" s="24" t="s">
        <v>519</v>
      </c>
      <c r="C144" s="385">
        <v>5</v>
      </c>
      <c r="D144" s="312" t="s">
        <v>479</v>
      </c>
      <c r="E144" s="301" t="s">
        <v>501</v>
      </c>
      <c r="F144" s="295"/>
      <c r="G144" s="58"/>
      <c r="H144" s="58"/>
      <c r="I144" s="58"/>
      <c r="J144" s="264"/>
      <c r="K144" s="58"/>
      <c r="L144" s="58"/>
      <c r="M144" s="58"/>
      <c r="N144" s="58"/>
      <c r="O144" s="58"/>
    </row>
    <row r="145" spans="1:15" ht="15">
      <c r="A145" s="609"/>
      <c r="B145" s="24" t="s">
        <v>520</v>
      </c>
      <c r="C145" s="385">
        <v>1</v>
      </c>
      <c r="D145" s="312" t="s">
        <v>473</v>
      </c>
      <c r="E145" s="301" t="s">
        <v>501</v>
      </c>
      <c r="F145" s="295"/>
      <c r="G145" s="58"/>
      <c r="H145" s="58"/>
      <c r="I145" s="58"/>
      <c r="J145" s="264"/>
      <c r="K145" s="58"/>
      <c r="L145" s="58"/>
      <c r="M145" s="58"/>
      <c r="N145" s="58"/>
      <c r="O145" s="58"/>
    </row>
    <row r="146" spans="1:15" ht="15">
      <c r="A146" s="609"/>
      <c r="B146" s="24" t="s">
        <v>521</v>
      </c>
      <c r="C146" s="385">
        <v>10</v>
      </c>
      <c r="D146" s="312" t="s">
        <v>506</v>
      </c>
      <c r="E146" s="301" t="s">
        <v>501</v>
      </c>
      <c r="F146" s="295"/>
      <c r="G146" s="58"/>
      <c r="H146" s="58"/>
      <c r="I146" s="58"/>
      <c r="J146" s="264"/>
      <c r="K146" s="58"/>
      <c r="L146" s="58"/>
      <c r="M146" s="58"/>
      <c r="N146" s="58"/>
      <c r="O146" s="58"/>
    </row>
    <row r="147" spans="1:15" ht="15">
      <c r="A147" s="609"/>
      <c r="B147" s="24" t="s">
        <v>522</v>
      </c>
      <c r="C147" s="385">
        <v>1000</v>
      </c>
      <c r="D147" s="312">
        <v>19</v>
      </c>
      <c r="E147" s="301" t="s">
        <v>501</v>
      </c>
      <c r="F147" s="295">
        <f t="shared" si="3"/>
        <v>1.9</v>
      </c>
      <c r="G147" s="58"/>
      <c r="H147" s="58"/>
      <c r="I147" s="58"/>
      <c r="J147" s="264"/>
      <c r="K147" s="58"/>
      <c r="L147" s="58"/>
      <c r="M147" s="58"/>
      <c r="N147" s="58"/>
      <c r="O147" s="58"/>
    </row>
    <row r="148" spans="1:15" ht="15">
      <c r="A148" s="609"/>
      <c r="B148" s="24" t="s">
        <v>523</v>
      </c>
      <c r="C148" s="385">
        <v>10</v>
      </c>
      <c r="D148" s="312">
        <v>8</v>
      </c>
      <c r="E148" s="301" t="s">
        <v>501</v>
      </c>
      <c r="F148" s="295">
        <f t="shared" si="3"/>
        <v>80</v>
      </c>
      <c r="G148" s="58"/>
      <c r="H148" s="58"/>
      <c r="I148" s="58"/>
      <c r="J148" s="264"/>
      <c r="K148" s="58"/>
      <c r="L148" s="58"/>
      <c r="M148" s="58"/>
      <c r="N148" s="58"/>
      <c r="O148" s="58"/>
    </row>
    <row r="149" spans="1:15" ht="15">
      <c r="A149" s="609"/>
      <c r="B149" s="24" t="s">
        <v>524</v>
      </c>
      <c r="C149" s="385">
        <v>3000</v>
      </c>
      <c r="D149" s="312">
        <v>36</v>
      </c>
      <c r="E149" s="301" t="s">
        <v>501</v>
      </c>
      <c r="F149" s="347">
        <f t="shared" si="3"/>
        <v>1.2</v>
      </c>
      <c r="G149" s="58"/>
      <c r="H149" s="58"/>
      <c r="I149" s="58"/>
      <c r="J149" s="264"/>
      <c r="K149" s="58"/>
      <c r="L149" s="58"/>
      <c r="M149" s="58"/>
      <c r="N149" s="58"/>
      <c r="O149" s="58"/>
    </row>
    <row r="150" spans="1:15" ht="15.75" thickBot="1">
      <c r="A150" s="610"/>
      <c r="B150" s="28" t="s">
        <v>525</v>
      </c>
      <c r="C150" s="386">
        <v>50</v>
      </c>
      <c r="D150" s="313" t="s">
        <v>479</v>
      </c>
      <c r="E150" s="302" t="s">
        <v>501</v>
      </c>
      <c r="F150" s="319"/>
      <c r="G150" s="58"/>
      <c r="H150" s="58"/>
      <c r="I150" s="58"/>
      <c r="J150" s="264"/>
      <c r="K150" s="58"/>
      <c r="L150" s="58"/>
      <c r="M150" s="58"/>
      <c r="N150" s="58"/>
      <c r="O150" s="58"/>
    </row>
    <row r="151" spans="4:6" ht="15.75" thickBot="1">
      <c r="D151" s="105"/>
      <c r="E151" s="105"/>
      <c r="F151" s="71"/>
    </row>
    <row r="152" spans="1:16" ht="19.5" customHeight="1" thickBot="1">
      <c r="A152" s="603" t="s">
        <v>188</v>
      </c>
      <c r="B152" s="603" t="s">
        <v>189</v>
      </c>
      <c r="C152" s="604" t="s">
        <v>512</v>
      </c>
      <c r="D152" s="605" t="s">
        <v>919</v>
      </c>
      <c r="E152" s="606"/>
      <c r="F152" s="607"/>
      <c r="I152" s="58"/>
      <c r="J152" s="264"/>
      <c r="K152" s="58"/>
      <c r="L152" s="58"/>
      <c r="M152" s="58"/>
      <c r="N152" s="58"/>
      <c r="O152" s="58"/>
      <c r="P152" s="58"/>
    </row>
    <row r="153" spans="1:15" ht="114" customHeight="1" thickBot="1">
      <c r="A153" s="603"/>
      <c r="B153" s="603" t="s">
        <v>191</v>
      </c>
      <c r="C153" s="604" t="s">
        <v>192</v>
      </c>
      <c r="D153" s="296" t="s">
        <v>499</v>
      </c>
      <c r="E153" s="297" t="s">
        <v>511</v>
      </c>
      <c r="F153" s="298" t="s">
        <v>134</v>
      </c>
      <c r="I153" s="58"/>
      <c r="J153" s="264"/>
      <c r="K153" s="58"/>
      <c r="L153" s="58"/>
      <c r="M153" s="58"/>
      <c r="N153" s="58"/>
      <c r="O153" s="58"/>
    </row>
    <row r="154" spans="1:15" ht="15.75" customHeight="1">
      <c r="A154" s="608" t="s">
        <v>510</v>
      </c>
      <c r="B154" s="107" t="s">
        <v>490</v>
      </c>
      <c r="C154" s="384" t="s">
        <v>483</v>
      </c>
      <c r="D154" s="316">
        <v>23</v>
      </c>
      <c r="E154" s="317" t="s">
        <v>503</v>
      </c>
      <c r="F154" s="318"/>
      <c r="G154" s="58"/>
      <c r="H154" s="58"/>
      <c r="I154" s="58"/>
      <c r="J154" s="264"/>
      <c r="K154" s="58"/>
      <c r="L154" s="58"/>
      <c r="M154" s="58"/>
      <c r="N154" s="58"/>
      <c r="O154" s="58"/>
    </row>
    <row r="155" spans="1:15" ht="15">
      <c r="A155" s="609"/>
      <c r="B155" s="24" t="s">
        <v>489</v>
      </c>
      <c r="C155" s="385" t="s">
        <v>483</v>
      </c>
      <c r="D155" s="311">
        <v>-33.6</v>
      </c>
      <c r="E155" s="300" t="s">
        <v>526</v>
      </c>
      <c r="F155" s="295"/>
      <c r="G155" s="58"/>
      <c r="H155" s="58"/>
      <c r="I155" s="58"/>
      <c r="J155" s="264"/>
      <c r="K155" s="58"/>
      <c r="L155" s="58"/>
      <c r="M155" s="58"/>
      <c r="N155" s="58"/>
      <c r="O155" s="58"/>
    </row>
    <row r="156" spans="1:15" ht="15">
      <c r="A156" s="609"/>
      <c r="B156" s="24" t="s">
        <v>513</v>
      </c>
      <c r="C156" s="385" t="s">
        <v>483</v>
      </c>
      <c r="D156" s="311">
        <v>1.9</v>
      </c>
      <c r="E156" s="300" t="s">
        <v>497</v>
      </c>
      <c r="F156" s="295"/>
      <c r="G156" s="58"/>
      <c r="H156" s="58"/>
      <c r="I156" s="58"/>
      <c r="J156" s="264"/>
      <c r="K156" s="58"/>
      <c r="L156" s="58"/>
      <c r="M156" s="58"/>
      <c r="N156" s="58"/>
      <c r="O156" s="58"/>
    </row>
    <row r="157" spans="1:15" ht="15">
      <c r="A157" s="609"/>
      <c r="B157" s="24" t="s">
        <v>436</v>
      </c>
      <c r="C157" s="385" t="s">
        <v>483</v>
      </c>
      <c r="D157" s="311">
        <v>7.2</v>
      </c>
      <c r="E157" s="300" t="s">
        <v>483</v>
      </c>
      <c r="F157" s="295"/>
      <c r="G157" s="58"/>
      <c r="H157" s="58"/>
      <c r="I157" s="58"/>
      <c r="J157" s="264"/>
      <c r="K157" s="58"/>
      <c r="L157" s="58"/>
      <c r="M157" s="58"/>
      <c r="N157" s="58"/>
      <c r="O157" s="58"/>
    </row>
    <row r="158" spans="1:15" ht="30.75">
      <c r="A158" s="609"/>
      <c r="B158" s="223" t="s">
        <v>514</v>
      </c>
      <c r="C158" s="385" t="s">
        <v>483</v>
      </c>
      <c r="D158" s="311">
        <v>1791</v>
      </c>
      <c r="E158" s="300" t="s">
        <v>527</v>
      </c>
      <c r="F158" s="295"/>
      <c r="G158" s="58"/>
      <c r="H158" s="58"/>
      <c r="I158" s="58"/>
      <c r="J158" s="264"/>
      <c r="K158" s="58"/>
      <c r="L158" s="58"/>
      <c r="M158" s="58"/>
      <c r="N158" s="58"/>
      <c r="O158" s="58"/>
    </row>
    <row r="159" spans="1:15" ht="15">
      <c r="A159" s="609"/>
      <c r="B159" s="24" t="s">
        <v>465</v>
      </c>
      <c r="C159" s="385">
        <v>250</v>
      </c>
      <c r="D159" s="311">
        <v>320</v>
      </c>
      <c r="E159" s="300" t="s">
        <v>497</v>
      </c>
      <c r="F159" s="295">
        <f>(D159/C159)*100</f>
        <v>128</v>
      </c>
      <c r="G159" s="58"/>
      <c r="H159" s="58"/>
      <c r="I159" s="58"/>
      <c r="J159" s="264"/>
      <c r="K159" s="58"/>
      <c r="L159" s="58"/>
      <c r="M159" s="58"/>
      <c r="N159" s="58"/>
      <c r="O159" s="58"/>
    </row>
    <row r="160" spans="1:15" ht="15">
      <c r="A160" s="609"/>
      <c r="B160" s="24" t="s">
        <v>515</v>
      </c>
      <c r="C160" s="385">
        <v>5</v>
      </c>
      <c r="D160" s="311" t="s">
        <v>479</v>
      </c>
      <c r="E160" s="300" t="s">
        <v>501</v>
      </c>
      <c r="F160" s="295"/>
      <c r="G160" s="58"/>
      <c r="H160" s="58"/>
      <c r="I160" s="58"/>
      <c r="J160" s="264"/>
      <c r="K160" s="58"/>
      <c r="L160" s="58"/>
      <c r="M160" s="58"/>
      <c r="N160" s="58"/>
      <c r="O160" s="58"/>
    </row>
    <row r="161" spans="1:15" ht="15">
      <c r="A161" s="609"/>
      <c r="B161" s="24" t="s">
        <v>516</v>
      </c>
      <c r="C161" s="385">
        <v>10</v>
      </c>
      <c r="D161" s="311">
        <v>16</v>
      </c>
      <c r="E161" s="300" t="s">
        <v>501</v>
      </c>
      <c r="F161" s="295">
        <f aca="true" t="shared" si="4" ref="F161:F169">(D161/C161)*100</f>
        <v>160</v>
      </c>
      <c r="G161" s="58"/>
      <c r="H161" s="58"/>
      <c r="I161" s="58"/>
      <c r="J161" s="264"/>
      <c r="K161" s="58"/>
      <c r="L161" s="58"/>
      <c r="M161" s="58"/>
      <c r="N161" s="58"/>
      <c r="O161" s="58"/>
    </row>
    <row r="162" spans="1:15" ht="15">
      <c r="A162" s="609"/>
      <c r="B162" s="24" t="s">
        <v>517</v>
      </c>
      <c r="C162" s="385">
        <v>5</v>
      </c>
      <c r="D162" s="312">
        <v>3</v>
      </c>
      <c r="E162" s="301" t="s">
        <v>501</v>
      </c>
      <c r="F162" s="295">
        <f t="shared" si="4"/>
        <v>60</v>
      </c>
      <c r="G162" s="58"/>
      <c r="H162" s="58"/>
      <c r="I162" s="58"/>
      <c r="J162" s="264"/>
      <c r="K162" s="58"/>
      <c r="L162" s="58"/>
      <c r="M162" s="58"/>
      <c r="N162" s="58"/>
      <c r="O162" s="58"/>
    </row>
    <row r="163" spans="1:15" ht="15">
      <c r="A163" s="609"/>
      <c r="B163" s="24" t="s">
        <v>518</v>
      </c>
      <c r="C163" s="385">
        <v>50</v>
      </c>
      <c r="D163" s="312" t="s">
        <v>505</v>
      </c>
      <c r="E163" s="301" t="s">
        <v>501</v>
      </c>
      <c r="F163" s="295"/>
      <c r="G163" s="58"/>
      <c r="H163" s="58"/>
      <c r="I163" s="58"/>
      <c r="J163" s="264"/>
      <c r="K163" s="58"/>
      <c r="L163" s="58"/>
      <c r="M163" s="58"/>
      <c r="N163" s="58"/>
      <c r="O163" s="58"/>
    </row>
    <row r="164" spans="1:15" ht="15">
      <c r="A164" s="609"/>
      <c r="B164" s="24" t="s">
        <v>519</v>
      </c>
      <c r="C164" s="385">
        <v>5</v>
      </c>
      <c r="D164" s="312" t="s">
        <v>479</v>
      </c>
      <c r="E164" s="301" t="s">
        <v>501</v>
      </c>
      <c r="F164" s="295"/>
      <c r="G164" s="58"/>
      <c r="H164" s="58"/>
      <c r="I164" s="58"/>
      <c r="J164" s="264"/>
      <c r="K164" s="58"/>
      <c r="L164" s="58"/>
      <c r="M164" s="58"/>
      <c r="N164" s="58"/>
      <c r="O164" s="58"/>
    </row>
    <row r="165" spans="1:15" ht="15">
      <c r="A165" s="609"/>
      <c r="B165" s="24" t="s">
        <v>520</v>
      </c>
      <c r="C165" s="385">
        <v>1</v>
      </c>
      <c r="D165" s="312" t="s">
        <v>473</v>
      </c>
      <c r="E165" s="301" t="s">
        <v>501</v>
      </c>
      <c r="F165" s="295"/>
      <c r="G165" s="58"/>
      <c r="H165" s="58"/>
      <c r="I165" s="58"/>
      <c r="J165" s="264"/>
      <c r="K165" s="58"/>
      <c r="L165" s="58"/>
      <c r="M165" s="58"/>
      <c r="N165" s="58"/>
      <c r="O165" s="58"/>
    </row>
    <row r="166" spans="1:15" ht="15">
      <c r="A166" s="609"/>
      <c r="B166" s="24" t="s">
        <v>521</v>
      </c>
      <c r="C166" s="385">
        <v>10</v>
      </c>
      <c r="D166" s="312" t="s">
        <v>506</v>
      </c>
      <c r="E166" s="301" t="s">
        <v>501</v>
      </c>
      <c r="F166" s="295"/>
      <c r="G166" s="58"/>
      <c r="H166" s="58"/>
      <c r="I166" s="58"/>
      <c r="J166" s="264"/>
      <c r="K166" s="58"/>
      <c r="L166" s="58"/>
      <c r="M166" s="58"/>
      <c r="N166" s="58"/>
      <c r="O166" s="58"/>
    </row>
    <row r="167" spans="1:15" ht="15">
      <c r="A167" s="609"/>
      <c r="B167" s="24" t="s">
        <v>522</v>
      </c>
      <c r="C167" s="385">
        <v>1000</v>
      </c>
      <c r="D167" s="312">
        <v>23</v>
      </c>
      <c r="E167" s="301" t="s">
        <v>501</v>
      </c>
      <c r="F167" s="295">
        <f t="shared" si="4"/>
        <v>2.3</v>
      </c>
      <c r="G167" s="58"/>
      <c r="H167" s="58"/>
      <c r="I167" s="58"/>
      <c r="J167" s="264"/>
      <c r="K167" s="58"/>
      <c r="L167" s="58"/>
      <c r="M167" s="58"/>
      <c r="N167" s="58"/>
      <c r="O167" s="58"/>
    </row>
    <row r="168" spans="1:15" ht="15">
      <c r="A168" s="609"/>
      <c r="B168" s="24" t="s">
        <v>523</v>
      </c>
      <c r="C168" s="385">
        <v>10</v>
      </c>
      <c r="D168" s="312">
        <v>9</v>
      </c>
      <c r="E168" s="301" t="s">
        <v>501</v>
      </c>
      <c r="F168" s="295">
        <f t="shared" si="4"/>
        <v>90</v>
      </c>
      <c r="G168" s="58"/>
      <c r="H168" s="58"/>
      <c r="I168" s="58"/>
      <c r="J168" s="264"/>
      <c r="K168" s="58"/>
      <c r="L168" s="58"/>
      <c r="M168" s="58"/>
      <c r="N168" s="58"/>
      <c r="O168" s="58"/>
    </row>
    <row r="169" spans="1:15" ht="15">
      <c r="A169" s="609"/>
      <c r="B169" s="24" t="s">
        <v>524</v>
      </c>
      <c r="C169" s="385">
        <v>3000</v>
      </c>
      <c r="D169" s="312">
        <v>45</v>
      </c>
      <c r="E169" s="301" t="s">
        <v>501</v>
      </c>
      <c r="F169" s="346">
        <f t="shared" si="4"/>
        <v>1.5</v>
      </c>
      <c r="G169" s="58"/>
      <c r="H169" s="58"/>
      <c r="I169" s="58"/>
      <c r="J169" s="264"/>
      <c r="K169" s="58"/>
      <c r="L169" s="58"/>
      <c r="M169" s="58"/>
      <c r="N169" s="58"/>
      <c r="O169" s="58"/>
    </row>
    <row r="170" spans="1:15" ht="15.75" thickBot="1">
      <c r="A170" s="610"/>
      <c r="B170" s="28" t="s">
        <v>525</v>
      </c>
      <c r="C170" s="386">
        <v>50</v>
      </c>
      <c r="D170" s="313" t="s">
        <v>479</v>
      </c>
      <c r="E170" s="302" t="s">
        <v>501</v>
      </c>
      <c r="F170" s="319"/>
      <c r="G170" s="58"/>
      <c r="H170" s="58"/>
      <c r="I170" s="58"/>
      <c r="J170" s="264"/>
      <c r="K170" s="58"/>
      <c r="L170" s="58"/>
      <c r="M170" s="58"/>
      <c r="N170" s="58"/>
      <c r="O170" s="58"/>
    </row>
    <row r="171" spans="4:6" ht="15.75" thickBot="1">
      <c r="D171" s="105"/>
      <c r="E171" s="105"/>
      <c r="F171" s="71"/>
    </row>
    <row r="172" spans="1:16" ht="19.5" customHeight="1" thickBot="1">
      <c r="A172" s="603" t="s">
        <v>188</v>
      </c>
      <c r="B172" s="603" t="s">
        <v>189</v>
      </c>
      <c r="C172" s="604" t="s">
        <v>512</v>
      </c>
      <c r="D172" s="605" t="s">
        <v>920</v>
      </c>
      <c r="E172" s="606"/>
      <c r="F172" s="607"/>
      <c r="I172" s="58"/>
      <c r="J172" s="264"/>
      <c r="K172" s="58"/>
      <c r="L172" s="58"/>
      <c r="M172" s="58"/>
      <c r="N172" s="58"/>
      <c r="O172" s="58"/>
      <c r="P172" s="58"/>
    </row>
    <row r="173" spans="1:15" ht="114" customHeight="1" thickBot="1">
      <c r="A173" s="603"/>
      <c r="B173" s="603" t="s">
        <v>191</v>
      </c>
      <c r="C173" s="604" t="s">
        <v>192</v>
      </c>
      <c r="D173" s="296" t="s">
        <v>499</v>
      </c>
      <c r="E173" s="297" t="s">
        <v>511</v>
      </c>
      <c r="F173" s="298" t="s">
        <v>134</v>
      </c>
      <c r="I173" s="58"/>
      <c r="J173" s="264"/>
      <c r="K173" s="58"/>
      <c r="L173" s="58"/>
      <c r="M173" s="58"/>
      <c r="N173" s="58"/>
      <c r="O173" s="58"/>
    </row>
    <row r="174" spans="1:15" ht="15.75" customHeight="1">
      <c r="A174" s="608" t="s">
        <v>510</v>
      </c>
      <c r="B174" s="107" t="s">
        <v>490</v>
      </c>
      <c r="C174" s="384" t="s">
        <v>483</v>
      </c>
      <c r="D174" s="316">
        <v>17.2</v>
      </c>
      <c r="E174" s="317" t="s">
        <v>503</v>
      </c>
      <c r="F174" s="318"/>
      <c r="G174" s="58"/>
      <c r="H174" s="58"/>
      <c r="I174" s="58"/>
      <c r="J174" s="264"/>
      <c r="K174" s="58"/>
      <c r="L174" s="58"/>
      <c r="M174" s="58"/>
      <c r="N174" s="58"/>
      <c r="O174" s="58"/>
    </row>
    <row r="175" spans="1:15" ht="15">
      <c r="A175" s="609"/>
      <c r="B175" s="24" t="s">
        <v>489</v>
      </c>
      <c r="C175" s="385" t="s">
        <v>483</v>
      </c>
      <c r="D175" s="311">
        <v>-36.2</v>
      </c>
      <c r="E175" s="300" t="s">
        <v>526</v>
      </c>
      <c r="F175" s="295"/>
      <c r="G175" s="58"/>
      <c r="H175" s="58"/>
      <c r="I175" s="58"/>
      <c r="J175" s="264"/>
      <c r="K175" s="58"/>
      <c r="L175" s="58"/>
      <c r="M175" s="58"/>
      <c r="N175" s="58"/>
      <c r="O175" s="58"/>
    </row>
    <row r="176" spans="1:15" ht="15">
      <c r="A176" s="609"/>
      <c r="B176" s="24" t="s">
        <v>513</v>
      </c>
      <c r="C176" s="385" t="s">
        <v>483</v>
      </c>
      <c r="D176" s="311">
        <v>4</v>
      </c>
      <c r="E176" s="300" t="s">
        <v>497</v>
      </c>
      <c r="F176" s="295"/>
      <c r="G176" s="58"/>
      <c r="H176" s="58"/>
      <c r="I176" s="58"/>
      <c r="J176" s="264"/>
      <c r="K176" s="58"/>
      <c r="L176" s="58"/>
      <c r="M176" s="58"/>
      <c r="N176" s="58"/>
      <c r="O176" s="58"/>
    </row>
    <row r="177" spans="1:15" ht="15">
      <c r="A177" s="609"/>
      <c r="B177" s="24" t="s">
        <v>436</v>
      </c>
      <c r="C177" s="385" t="s">
        <v>483</v>
      </c>
      <c r="D177" s="311">
        <v>7.4</v>
      </c>
      <c r="E177" s="300" t="s">
        <v>483</v>
      </c>
      <c r="F177" s="295"/>
      <c r="G177" s="58"/>
      <c r="H177" s="58"/>
      <c r="I177" s="58"/>
      <c r="J177" s="264"/>
      <c r="K177" s="58"/>
      <c r="L177" s="58"/>
      <c r="M177" s="58"/>
      <c r="N177" s="58"/>
      <c r="O177" s="58"/>
    </row>
    <row r="178" spans="1:15" ht="30.75">
      <c r="A178" s="609"/>
      <c r="B178" s="223" t="s">
        <v>514</v>
      </c>
      <c r="C178" s="385" t="s">
        <v>483</v>
      </c>
      <c r="D178" s="311">
        <v>1671</v>
      </c>
      <c r="E178" s="300" t="s">
        <v>527</v>
      </c>
      <c r="F178" s="295"/>
      <c r="G178" s="58"/>
      <c r="H178" s="58"/>
      <c r="I178" s="58"/>
      <c r="J178" s="264"/>
      <c r="K178" s="58"/>
      <c r="L178" s="58"/>
      <c r="M178" s="58"/>
      <c r="N178" s="58"/>
      <c r="O178" s="58"/>
    </row>
    <row r="179" spans="1:15" ht="15">
      <c r="A179" s="609"/>
      <c r="B179" s="24" t="s">
        <v>465</v>
      </c>
      <c r="C179" s="385">
        <v>250</v>
      </c>
      <c r="D179" s="311">
        <v>300</v>
      </c>
      <c r="E179" s="300" t="s">
        <v>497</v>
      </c>
      <c r="F179" s="295">
        <f>(D179/C179)*100</f>
        <v>120</v>
      </c>
      <c r="G179" s="58"/>
      <c r="H179" s="58"/>
      <c r="I179" s="58"/>
      <c r="J179" s="264"/>
      <c r="K179" s="58"/>
      <c r="L179" s="58"/>
      <c r="M179" s="58"/>
      <c r="N179" s="58"/>
      <c r="O179" s="58"/>
    </row>
    <row r="180" spans="1:15" ht="15">
      <c r="A180" s="609"/>
      <c r="B180" s="24" t="s">
        <v>515</v>
      </c>
      <c r="C180" s="385">
        <v>5</v>
      </c>
      <c r="D180" s="311">
        <v>1</v>
      </c>
      <c r="E180" s="300" t="s">
        <v>501</v>
      </c>
      <c r="F180" s="295">
        <f aca="true" t="shared" si="5" ref="F180:F189">(D180/C180)*100</f>
        <v>20</v>
      </c>
      <c r="G180" s="58"/>
      <c r="H180" s="58"/>
      <c r="I180" s="58"/>
      <c r="J180" s="264"/>
      <c r="K180" s="58"/>
      <c r="L180" s="58"/>
      <c r="M180" s="58"/>
      <c r="N180" s="58"/>
      <c r="O180" s="58"/>
    </row>
    <row r="181" spans="1:15" ht="15">
      <c r="A181" s="609"/>
      <c r="B181" s="24" t="s">
        <v>516</v>
      </c>
      <c r="C181" s="385">
        <v>10</v>
      </c>
      <c r="D181" s="311">
        <v>32</v>
      </c>
      <c r="E181" s="300" t="s">
        <v>501</v>
      </c>
      <c r="F181" s="295">
        <f t="shared" si="5"/>
        <v>320</v>
      </c>
      <c r="G181" s="58"/>
      <c r="H181" s="58"/>
      <c r="I181" s="58"/>
      <c r="J181" s="264"/>
      <c r="K181" s="58"/>
      <c r="L181" s="58"/>
      <c r="M181" s="58"/>
      <c r="N181" s="58"/>
      <c r="O181" s="58"/>
    </row>
    <row r="182" spans="1:15" ht="15">
      <c r="A182" s="609"/>
      <c r="B182" s="24" t="s">
        <v>517</v>
      </c>
      <c r="C182" s="385">
        <v>5</v>
      </c>
      <c r="D182" s="312">
        <v>4</v>
      </c>
      <c r="E182" s="301" t="s">
        <v>501</v>
      </c>
      <c r="F182" s="295">
        <f t="shared" si="5"/>
        <v>80</v>
      </c>
      <c r="G182" s="58"/>
      <c r="H182" s="58"/>
      <c r="I182" s="58"/>
      <c r="J182" s="264"/>
      <c r="K182" s="58"/>
      <c r="L182" s="58"/>
      <c r="M182" s="58"/>
      <c r="N182" s="58"/>
      <c r="O182" s="58"/>
    </row>
    <row r="183" spans="1:15" ht="15">
      <c r="A183" s="609"/>
      <c r="B183" s="24" t="s">
        <v>518</v>
      </c>
      <c r="C183" s="385">
        <v>50</v>
      </c>
      <c r="D183" s="312" t="s">
        <v>505</v>
      </c>
      <c r="E183" s="301" t="s">
        <v>501</v>
      </c>
      <c r="F183" s="295"/>
      <c r="G183" s="58"/>
      <c r="H183" s="58"/>
      <c r="I183" s="58"/>
      <c r="J183" s="264"/>
      <c r="K183" s="58"/>
      <c r="L183" s="58"/>
      <c r="M183" s="58"/>
      <c r="N183" s="58"/>
      <c r="O183" s="58"/>
    </row>
    <row r="184" spans="1:15" ht="15">
      <c r="A184" s="609"/>
      <c r="B184" s="24" t="s">
        <v>519</v>
      </c>
      <c r="C184" s="385">
        <v>5</v>
      </c>
      <c r="D184" s="312" t="s">
        <v>479</v>
      </c>
      <c r="E184" s="301" t="s">
        <v>501</v>
      </c>
      <c r="F184" s="295"/>
      <c r="G184" s="58"/>
      <c r="H184" s="58"/>
      <c r="I184" s="58"/>
      <c r="J184" s="264"/>
      <c r="K184" s="58"/>
      <c r="L184" s="58"/>
      <c r="M184" s="58"/>
      <c r="N184" s="58"/>
      <c r="O184" s="58"/>
    </row>
    <row r="185" spans="1:15" ht="15">
      <c r="A185" s="609"/>
      <c r="B185" s="24" t="s">
        <v>520</v>
      </c>
      <c r="C185" s="385">
        <v>1</v>
      </c>
      <c r="D185" s="312" t="s">
        <v>473</v>
      </c>
      <c r="E185" s="301" t="s">
        <v>501</v>
      </c>
      <c r="F185" s="295"/>
      <c r="G185" s="58"/>
      <c r="H185" s="58"/>
      <c r="I185" s="58"/>
      <c r="J185" s="264"/>
      <c r="K185" s="58"/>
      <c r="L185" s="58"/>
      <c r="M185" s="58"/>
      <c r="N185" s="58"/>
      <c r="O185" s="58"/>
    </row>
    <row r="186" spans="1:15" ht="15">
      <c r="A186" s="609"/>
      <c r="B186" s="24" t="s">
        <v>521</v>
      </c>
      <c r="C186" s="385">
        <v>10</v>
      </c>
      <c r="D186" s="312" t="s">
        <v>506</v>
      </c>
      <c r="E186" s="301" t="s">
        <v>501</v>
      </c>
      <c r="F186" s="295"/>
      <c r="G186" s="58"/>
      <c r="H186" s="58"/>
      <c r="I186" s="58"/>
      <c r="J186" s="264"/>
      <c r="K186" s="58"/>
      <c r="L186" s="58"/>
      <c r="M186" s="58"/>
      <c r="N186" s="58"/>
      <c r="O186" s="58"/>
    </row>
    <row r="187" spans="1:15" ht="15">
      <c r="A187" s="609"/>
      <c r="B187" s="24" t="s">
        <v>522</v>
      </c>
      <c r="C187" s="385">
        <v>1000</v>
      </c>
      <c r="D187" s="312">
        <v>47</v>
      </c>
      <c r="E187" s="301" t="s">
        <v>501</v>
      </c>
      <c r="F187" s="295">
        <f t="shared" si="5"/>
        <v>4.7</v>
      </c>
      <c r="G187" s="58"/>
      <c r="H187" s="58"/>
      <c r="I187" s="58"/>
      <c r="J187" s="264"/>
      <c r="K187" s="58"/>
      <c r="L187" s="58"/>
      <c r="M187" s="58"/>
      <c r="N187" s="58"/>
      <c r="O187" s="58"/>
    </row>
    <row r="188" spans="1:15" ht="15">
      <c r="A188" s="609"/>
      <c r="B188" s="24" t="s">
        <v>523</v>
      </c>
      <c r="C188" s="385">
        <v>10</v>
      </c>
      <c r="D188" s="312">
        <v>13</v>
      </c>
      <c r="E188" s="301" t="s">
        <v>501</v>
      </c>
      <c r="F188" s="295">
        <f t="shared" si="5"/>
        <v>130</v>
      </c>
      <c r="G188" s="58"/>
      <c r="H188" s="58"/>
      <c r="I188" s="58"/>
      <c r="J188" s="264"/>
      <c r="K188" s="58"/>
      <c r="L188" s="58"/>
      <c r="M188" s="58"/>
      <c r="N188" s="58"/>
      <c r="O188" s="58"/>
    </row>
    <row r="189" spans="1:15" ht="15">
      <c r="A189" s="609"/>
      <c r="B189" s="24" t="s">
        <v>524</v>
      </c>
      <c r="C189" s="385">
        <v>3000</v>
      </c>
      <c r="D189" s="312">
        <v>36</v>
      </c>
      <c r="E189" s="301" t="s">
        <v>501</v>
      </c>
      <c r="F189" s="295">
        <f t="shared" si="5"/>
        <v>1.2</v>
      </c>
      <c r="G189" s="58"/>
      <c r="H189" s="58"/>
      <c r="I189" s="58"/>
      <c r="J189" s="264"/>
      <c r="K189" s="58"/>
      <c r="L189" s="58"/>
      <c r="M189" s="58"/>
      <c r="N189" s="58"/>
      <c r="O189" s="58"/>
    </row>
    <row r="190" spans="1:15" ht="15.75" thickBot="1">
      <c r="A190" s="610"/>
      <c r="B190" s="28" t="s">
        <v>525</v>
      </c>
      <c r="C190" s="386">
        <v>50</v>
      </c>
      <c r="D190" s="313" t="s">
        <v>479</v>
      </c>
      <c r="E190" s="302" t="s">
        <v>501</v>
      </c>
      <c r="F190" s="319"/>
      <c r="G190" s="58"/>
      <c r="H190" s="58"/>
      <c r="I190" s="58"/>
      <c r="J190" s="264"/>
      <c r="K190" s="58"/>
      <c r="L190" s="58"/>
      <c r="M190" s="58"/>
      <c r="N190" s="58"/>
      <c r="O190" s="58"/>
    </row>
    <row r="191" spans="4:6" ht="15.75" thickBot="1">
      <c r="D191" s="105"/>
      <c r="E191" s="105"/>
      <c r="F191" s="71"/>
    </row>
    <row r="192" spans="1:16" ht="19.5" customHeight="1" thickBot="1">
      <c r="A192" s="603" t="s">
        <v>188</v>
      </c>
      <c r="B192" s="603" t="s">
        <v>189</v>
      </c>
      <c r="C192" s="604" t="s">
        <v>512</v>
      </c>
      <c r="D192" s="605" t="s">
        <v>921</v>
      </c>
      <c r="E192" s="606"/>
      <c r="F192" s="607"/>
      <c r="I192" s="58"/>
      <c r="J192" s="264"/>
      <c r="K192" s="58"/>
      <c r="L192" s="58"/>
      <c r="M192" s="58"/>
      <c r="N192" s="58"/>
      <c r="O192" s="58"/>
      <c r="P192" s="58"/>
    </row>
    <row r="193" spans="1:15" ht="114" customHeight="1" thickBot="1">
      <c r="A193" s="603"/>
      <c r="B193" s="603" t="s">
        <v>191</v>
      </c>
      <c r="C193" s="604" t="s">
        <v>192</v>
      </c>
      <c r="D193" s="296" t="s">
        <v>499</v>
      </c>
      <c r="E193" s="297" t="s">
        <v>511</v>
      </c>
      <c r="F193" s="298" t="s">
        <v>134</v>
      </c>
      <c r="I193" s="58"/>
      <c r="J193" s="264"/>
      <c r="K193" s="58"/>
      <c r="L193" s="58"/>
      <c r="M193" s="58"/>
      <c r="N193" s="58"/>
      <c r="O193" s="58"/>
    </row>
    <row r="194" spans="1:15" ht="15.75" customHeight="1">
      <c r="A194" s="608" t="s">
        <v>510</v>
      </c>
      <c r="B194" s="107" t="s">
        <v>490</v>
      </c>
      <c r="C194" s="384" t="s">
        <v>483</v>
      </c>
      <c r="D194" s="316">
        <v>18.1</v>
      </c>
      <c r="E194" s="317" t="s">
        <v>503</v>
      </c>
      <c r="F194" s="318"/>
      <c r="G194" s="58"/>
      <c r="H194" s="58"/>
      <c r="I194" s="58"/>
      <c r="J194" s="264"/>
      <c r="K194" s="58"/>
      <c r="L194" s="58"/>
      <c r="M194" s="58"/>
      <c r="N194" s="58"/>
      <c r="O194" s="58"/>
    </row>
    <row r="195" spans="1:15" ht="15">
      <c r="A195" s="609"/>
      <c r="B195" s="24" t="s">
        <v>489</v>
      </c>
      <c r="C195" s="385" t="s">
        <v>483</v>
      </c>
      <c r="D195" s="311">
        <v>-35.7</v>
      </c>
      <c r="E195" s="300" t="s">
        <v>526</v>
      </c>
      <c r="F195" s="295"/>
      <c r="G195" s="58"/>
      <c r="H195" s="58"/>
      <c r="I195" s="58"/>
      <c r="J195" s="264"/>
      <c r="K195" s="58"/>
      <c r="L195" s="58"/>
      <c r="M195" s="58"/>
      <c r="N195" s="58"/>
      <c r="O195" s="58"/>
    </row>
    <row r="196" spans="1:15" ht="15">
      <c r="A196" s="609"/>
      <c r="B196" s="24" t="s">
        <v>513</v>
      </c>
      <c r="C196" s="385" t="s">
        <v>483</v>
      </c>
      <c r="D196" s="311">
        <v>3.9</v>
      </c>
      <c r="E196" s="300" t="s">
        <v>497</v>
      </c>
      <c r="F196" s="295"/>
      <c r="G196" s="58"/>
      <c r="H196" s="58"/>
      <c r="I196" s="58"/>
      <c r="J196" s="264"/>
      <c r="K196" s="58"/>
      <c r="L196" s="58"/>
      <c r="M196" s="58"/>
      <c r="N196" s="58"/>
      <c r="O196" s="58"/>
    </row>
    <row r="197" spans="1:15" ht="15">
      <c r="A197" s="609"/>
      <c r="B197" s="24" t="s">
        <v>436</v>
      </c>
      <c r="C197" s="385" t="s">
        <v>483</v>
      </c>
      <c r="D197" s="311">
        <v>7.5</v>
      </c>
      <c r="E197" s="300" t="s">
        <v>483</v>
      </c>
      <c r="F197" s="295"/>
      <c r="G197" s="58"/>
      <c r="H197" s="58"/>
      <c r="I197" s="58"/>
      <c r="J197" s="264"/>
      <c r="K197" s="58"/>
      <c r="L197" s="58"/>
      <c r="M197" s="58"/>
      <c r="N197" s="58"/>
      <c r="O197" s="58"/>
    </row>
    <row r="198" spans="1:15" ht="30.75">
      <c r="A198" s="609"/>
      <c r="B198" s="223" t="s">
        <v>514</v>
      </c>
      <c r="C198" s="385" t="s">
        <v>483</v>
      </c>
      <c r="D198" s="311">
        <v>1534</v>
      </c>
      <c r="E198" s="300" t="s">
        <v>527</v>
      </c>
      <c r="F198" s="295"/>
      <c r="G198" s="58"/>
      <c r="H198" s="58"/>
      <c r="I198" s="58"/>
      <c r="J198" s="264"/>
      <c r="K198" s="58"/>
      <c r="L198" s="58"/>
      <c r="M198" s="58"/>
      <c r="N198" s="58"/>
      <c r="O198" s="58"/>
    </row>
    <row r="199" spans="1:15" ht="15">
      <c r="A199" s="609"/>
      <c r="B199" s="24" t="s">
        <v>465</v>
      </c>
      <c r="C199" s="385">
        <v>250</v>
      </c>
      <c r="D199" s="311">
        <v>210</v>
      </c>
      <c r="E199" s="300" t="s">
        <v>497</v>
      </c>
      <c r="F199" s="295">
        <f>(D199/C199)*100</f>
        <v>84</v>
      </c>
      <c r="G199" s="58"/>
      <c r="H199" s="58"/>
      <c r="I199" s="58"/>
      <c r="J199" s="264"/>
      <c r="K199" s="58"/>
      <c r="L199" s="58"/>
      <c r="M199" s="58"/>
      <c r="N199" s="58"/>
      <c r="O199" s="58"/>
    </row>
    <row r="200" spans="1:15" ht="15">
      <c r="A200" s="609"/>
      <c r="B200" s="24" t="s">
        <v>515</v>
      </c>
      <c r="C200" s="385">
        <v>5</v>
      </c>
      <c r="D200" s="311">
        <v>1.2</v>
      </c>
      <c r="E200" s="300" t="s">
        <v>501</v>
      </c>
      <c r="F200" s="295">
        <f aca="true" t="shared" si="6" ref="F200:F209">(D200/C200)*100</f>
        <v>24</v>
      </c>
      <c r="G200" s="58"/>
      <c r="H200" s="58"/>
      <c r="I200" s="58"/>
      <c r="J200" s="264"/>
      <c r="K200" s="58"/>
      <c r="L200" s="58"/>
      <c r="M200" s="58"/>
      <c r="N200" s="58"/>
      <c r="O200" s="58"/>
    </row>
    <row r="201" spans="1:15" ht="15">
      <c r="A201" s="609"/>
      <c r="B201" s="24" t="s">
        <v>516</v>
      </c>
      <c r="C201" s="385">
        <v>10</v>
      </c>
      <c r="D201" s="311">
        <v>18</v>
      </c>
      <c r="E201" s="300" t="s">
        <v>501</v>
      </c>
      <c r="F201" s="295">
        <f t="shared" si="6"/>
        <v>180</v>
      </c>
      <c r="G201" s="58"/>
      <c r="H201" s="58"/>
      <c r="I201" s="58"/>
      <c r="J201" s="264"/>
      <c r="K201" s="58"/>
      <c r="L201" s="58"/>
      <c r="M201" s="58"/>
      <c r="N201" s="58"/>
      <c r="O201" s="58"/>
    </row>
    <row r="202" spans="1:15" ht="15">
      <c r="A202" s="609"/>
      <c r="B202" s="24" t="s">
        <v>517</v>
      </c>
      <c r="C202" s="385">
        <v>5</v>
      </c>
      <c r="D202" s="312">
        <v>3</v>
      </c>
      <c r="E202" s="301" t="s">
        <v>501</v>
      </c>
      <c r="F202" s="295">
        <f t="shared" si="6"/>
        <v>60</v>
      </c>
      <c r="G202" s="58"/>
      <c r="H202" s="58"/>
      <c r="I202" s="58"/>
      <c r="J202" s="264"/>
      <c r="K202" s="58"/>
      <c r="L202" s="58"/>
      <c r="M202" s="58"/>
      <c r="N202" s="58"/>
      <c r="O202" s="58"/>
    </row>
    <row r="203" spans="1:15" ht="15">
      <c r="A203" s="609"/>
      <c r="B203" s="24" t="s">
        <v>518</v>
      </c>
      <c r="C203" s="385">
        <v>50</v>
      </c>
      <c r="D203" s="312" t="s">
        <v>505</v>
      </c>
      <c r="E203" s="301" t="s">
        <v>501</v>
      </c>
      <c r="F203" s="295"/>
      <c r="G203" s="58"/>
      <c r="H203" s="58"/>
      <c r="I203" s="58"/>
      <c r="J203" s="264"/>
      <c r="K203" s="58"/>
      <c r="L203" s="58"/>
      <c r="M203" s="58"/>
      <c r="N203" s="58"/>
      <c r="O203" s="58"/>
    </row>
    <row r="204" spans="1:15" ht="15">
      <c r="A204" s="609"/>
      <c r="B204" s="24" t="s">
        <v>519</v>
      </c>
      <c r="C204" s="385">
        <v>5</v>
      </c>
      <c r="D204" s="312" t="s">
        <v>479</v>
      </c>
      <c r="E204" s="301" t="s">
        <v>501</v>
      </c>
      <c r="F204" s="295"/>
      <c r="G204" s="58"/>
      <c r="H204" s="58"/>
      <c r="I204" s="58"/>
      <c r="J204" s="264"/>
      <c r="K204" s="58"/>
      <c r="L204" s="58"/>
      <c r="M204" s="58"/>
      <c r="N204" s="58"/>
      <c r="O204" s="58"/>
    </row>
    <row r="205" spans="1:15" ht="15">
      <c r="A205" s="609"/>
      <c r="B205" s="24" t="s">
        <v>520</v>
      </c>
      <c r="C205" s="385">
        <v>1</v>
      </c>
      <c r="D205" s="312" t="s">
        <v>473</v>
      </c>
      <c r="E205" s="301" t="s">
        <v>501</v>
      </c>
      <c r="F205" s="295"/>
      <c r="G205" s="58"/>
      <c r="H205" s="58"/>
      <c r="I205" s="58"/>
      <c r="J205" s="264"/>
      <c r="K205" s="58"/>
      <c r="L205" s="58"/>
      <c r="M205" s="58"/>
      <c r="N205" s="58"/>
      <c r="O205" s="58"/>
    </row>
    <row r="206" spans="1:15" ht="15">
      <c r="A206" s="609"/>
      <c r="B206" s="24" t="s">
        <v>521</v>
      </c>
      <c r="C206" s="385">
        <v>10</v>
      </c>
      <c r="D206" s="312" t="s">
        <v>506</v>
      </c>
      <c r="E206" s="301" t="s">
        <v>501</v>
      </c>
      <c r="F206" s="295"/>
      <c r="G206" s="58"/>
      <c r="H206" s="58"/>
      <c r="I206" s="58"/>
      <c r="J206" s="264"/>
      <c r="K206" s="58"/>
      <c r="L206" s="58"/>
      <c r="M206" s="58"/>
      <c r="N206" s="58"/>
      <c r="O206" s="58"/>
    </row>
    <row r="207" spans="1:15" ht="15">
      <c r="A207" s="609"/>
      <c r="B207" s="24" t="s">
        <v>522</v>
      </c>
      <c r="C207" s="385">
        <v>1000</v>
      </c>
      <c r="D207" s="312">
        <v>19</v>
      </c>
      <c r="E207" s="301" t="s">
        <v>501</v>
      </c>
      <c r="F207" s="295">
        <f t="shared" si="6"/>
        <v>1.9</v>
      </c>
      <c r="G207" s="58"/>
      <c r="H207" s="58"/>
      <c r="I207" s="58"/>
      <c r="J207" s="264"/>
      <c r="K207" s="58"/>
      <c r="L207" s="58"/>
      <c r="M207" s="58"/>
      <c r="N207" s="58"/>
      <c r="O207" s="58"/>
    </row>
    <row r="208" spans="1:15" ht="15">
      <c r="A208" s="609"/>
      <c r="B208" s="24" t="s">
        <v>523</v>
      </c>
      <c r="C208" s="385">
        <v>10</v>
      </c>
      <c r="D208" s="312">
        <v>15</v>
      </c>
      <c r="E208" s="301" t="s">
        <v>501</v>
      </c>
      <c r="F208" s="295">
        <f t="shared" si="6"/>
        <v>150</v>
      </c>
      <c r="G208" s="58"/>
      <c r="H208" s="58"/>
      <c r="I208" s="58"/>
      <c r="J208" s="264"/>
      <c r="K208" s="58"/>
      <c r="L208" s="58"/>
      <c r="M208" s="58"/>
      <c r="N208" s="58"/>
      <c r="O208" s="58"/>
    </row>
    <row r="209" spans="1:15" ht="15">
      <c r="A209" s="609"/>
      <c r="B209" s="24" t="s">
        <v>524</v>
      </c>
      <c r="C209" s="385">
        <v>3000</v>
      </c>
      <c r="D209" s="312">
        <v>29</v>
      </c>
      <c r="E209" s="301" t="s">
        <v>501</v>
      </c>
      <c r="F209" s="347">
        <f t="shared" si="6"/>
        <v>0.9666666666666667</v>
      </c>
      <c r="G209" s="58"/>
      <c r="H209" s="58"/>
      <c r="I209" s="58"/>
      <c r="J209" s="264"/>
      <c r="K209" s="58"/>
      <c r="L209" s="58"/>
      <c r="M209" s="58"/>
      <c r="N209" s="58"/>
      <c r="O209" s="58"/>
    </row>
    <row r="210" spans="1:15" ht="15.75" thickBot="1">
      <c r="A210" s="610"/>
      <c r="B210" s="28" t="s">
        <v>525</v>
      </c>
      <c r="C210" s="386">
        <v>50</v>
      </c>
      <c r="D210" s="313" t="s">
        <v>506</v>
      </c>
      <c r="E210" s="302" t="s">
        <v>501</v>
      </c>
      <c r="F210" s="319"/>
      <c r="G210" s="58"/>
      <c r="H210" s="58"/>
      <c r="I210" s="58"/>
      <c r="J210" s="264"/>
      <c r="K210" s="58"/>
      <c r="L210" s="58"/>
      <c r="M210" s="58"/>
      <c r="N210" s="58"/>
      <c r="O210" s="58"/>
    </row>
    <row r="211" spans="4:6" ht="15.75" thickBot="1">
      <c r="D211" s="105"/>
      <c r="E211" s="105"/>
      <c r="F211" s="71"/>
    </row>
    <row r="212" spans="1:16" ht="19.5" customHeight="1" thickBot="1">
      <c r="A212" s="603" t="s">
        <v>188</v>
      </c>
      <c r="B212" s="603" t="s">
        <v>189</v>
      </c>
      <c r="C212" s="604" t="s">
        <v>512</v>
      </c>
      <c r="D212" s="605" t="s">
        <v>922</v>
      </c>
      <c r="E212" s="606"/>
      <c r="F212" s="607"/>
      <c r="I212" s="58"/>
      <c r="J212" s="264"/>
      <c r="K212" s="58"/>
      <c r="L212" s="58"/>
      <c r="M212" s="58"/>
      <c r="N212" s="58"/>
      <c r="O212" s="58"/>
      <c r="P212" s="58"/>
    </row>
    <row r="213" spans="1:15" ht="114" customHeight="1" thickBot="1">
      <c r="A213" s="603"/>
      <c r="B213" s="603" t="s">
        <v>191</v>
      </c>
      <c r="C213" s="604" t="s">
        <v>192</v>
      </c>
      <c r="D213" s="296" t="s">
        <v>499</v>
      </c>
      <c r="E213" s="297" t="s">
        <v>511</v>
      </c>
      <c r="F213" s="298" t="s">
        <v>134</v>
      </c>
      <c r="I213" s="58"/>
      <c r="J213" s="264"/>
      <c r="K213" s="58"/>
      <c r="L213" s="58"/>
      <c r="M213" s="58"/>
      <c r="N213" s="58"/>
      <c r="O213" s="58"/>
    </row>
    <row r="214" spans="1:15" ht="15.75" customHeight="1">
      <c r="A214" s="608" t="s">
        <v>510</v>
      </c>
      <c r="B214" s="107" t="s">
        <v>490</v>
      </c>
      <c r="C214" s="384" t="s">
        <v>483</v>
      </c>
      <c r="D214" s="316">
        <v>17</v>
      </c>
      <c r="E214" s="317" t="s">
        <v>503</v>
      </c>
      <c r="F214" s="318"/>
      <c r="G214" s="58"/>
      <c r="H214" s="58"/>
      <c r="I214" s="58"/>
      <c r="J214" s="264"/>
      <c r="K214" s="58"/>
      <c r="L214" s="58"/>
      <c r="M214" s="58"/>
      <c r="N214" s="58"/>
      <c r="O214" s="58"/>
    </row>
    <row r="215" spans="1:15" ht="15">
      <c r="A215" s="609"/>
      <c r="B215" s="24" t="s">
        <v>489</v>
      </c>
      <c r="C215" s="385" t="s">
        <v>483</v>
      </c>
      <c r="D215" s="311">
        <v>-33.7</v>
      </c>
      <c r="E215" s="300" t="s">
        <v>526</v>
      </c>
      <c r="F215" s="295"/>
      <c r="G215" s="58"/>
      <c r="H215" s="58"/>
      <c r="I215" s="58"/>
      <c r="J215" s="264"/>
      <c r="K215" s="58"/>
      <c r="L215" s="58"/>
      <c r="M215" s="58"/>
      <c r="N215" s="58"/>
      <c r="O215" s="58"/>
    </row>
    <row r="216" spans="1:15" ht="15">
      <c r="A216" s="609"/>
      <c r="B216" s="24" t="s">
        <v>513</v>
      </c>
      <c r="C216" s="385" t="s">
        <v>483</v>
      </c>
      <c r="D216" s="311">
        <v>2.8</v>
      </c>
      <c r="E216" s="300" t="s">
        <v>497</v>
      </c>
      <c r="F216" s="295"/>
      <c r="G216" s="58"/>
      <c r="H216" s="58"/>
      <c r="I216" s="58"/>
      <c r="J216" s="264"/>
      <c r="K216" s="58"/>
      <c r="L216" s="58"/>
      <c r="M216" s="58"/>
      <c r="N216" s="58"/>
      <c r="O216" s="58"/>
    </row>
    <row r="217" spans="1:15" ht="15">
      <c r="A217" s="609"/>
      <c r="B217" s="24" t="s">
        <v>436</v>
      </c>
      <c r="C217" s="385" t="s">
        <v>483</v>
      </c>
      <c r="D217" s="311">
        <v>7.8</v>
      </c>
      <c r="E217" s="300" t="s">
        <v>483</v>
      </c>
      <c r="F217" s="295"/>
      <c r="G217" s="58"/>
      <c r="H217" s="58"/>
      <c r="I217" s="58"/>
      <c r="J217" s="264"/>
      <c r="K217" s="58"/>
      <c r="L217" s="58"/>
      <c r="M217" s="58"/>
      <c r="N217" s="58"/>
      <c r="O217" s="58"/>
    </row>
    <row r="218" spans="1:15" ht="30.75">
      <c r="A218" s="609"/>
      <c r="B218" s="223" t="s">
        <v>514</v>
      </c>
      <c r="C218" s="385" t="s">
        <v>483</v>
      </c>
      <c r="D218" s="311">
        <v>1200</v>
      </c>
      <c r="E218" s="300" t="s">
        <v>527</v>
      </c>
      <c r="F218" s="295"/>
      <c r="G218" s="58"/>
      <c r="H218" s="58"/>
      <c r="I218" s="58"/>
      <c r="J218" s="264"/>
      <c r="K218" s="58"/>
      <c r="L218" s="58"/>
      <c r="M218" s="58"/>
      <c r="N218" s="58"/>
      <c r="O218" s="58"/>
    </row>
    <row r="219" spans="1:15" ht="15">
      <c r="A219" s="609"/>
      <c r="B219" s="24" t="s">
        <v>465</v>
      </c>
      <c r="C219" s="385">
        <v>250</v>
      </c>
      <c r="D219" s="311">
        <v>274</v>
      </c>
      <c r="E219" s="300" t="s">
        <v>497</v>
      </c>
      <c r="F219" s="295">
        <f>(D219/C219)*100</f>
        <v>109.60000000000001</v>
      </c>
      <c r="G219" s="58"/>
      <c r="H219" s="58"/>
      <c r="I219" s="58"/>
      <c r="J219" s="264"/>
      <c r="K219" s="58"/>
      <c r="L219" s="58"/>
      <c r="M219" s="58"/>
      <c r="N219" s="58"/>
      <c r="O219" s="58"/>
    </row>
    <row r="220" spans="1:15" ht="15">
      <c r="A220" s="609"/>
      <c r="B220" s="24" t="s">
        <v>515</v>
      </c>
      <c r="C220" s="385">
        <v>5</v>
      </c>
      <c r="D220" s="311">
        <v>1</v>
      </c>
      <c r="E220" s="300" t="s">
        <v>501</v>
      </c>
      <c r="F220" s="295">
        <f aca="true" t="shared" si="7" ref="F220:F229">(D220/C220)*100</f>
        <v>20</v>
      </c>
      <c r="G220" s="58"/>
      <c r="H220" s="58"/>
      <c r="I220" s="58"/>
      <c r="J220" s="264"/>
      <c r="K220" s="58"/>
      <c r="L220" s="58"/>
      <c r="M220" s="58"/>
      <c r="N220" s="58"/>
      <c r="O220" s="58"/>
    </row>
    <row r="221" spans="1:15" ht="15">
      <c r="A221" s="609"/>
      <c r="B221" s="24" t="s">
        <v>516</v>
      </c>
      <c r="C221" s="385">
        <v>10</v>
      </c>
      <c r="D221" s="311">
        <v>20</v>
      </c>
      <c r="E221" s="300" t="s">
        <v>501</v>
      </c>
      <c r="F221" s="295">
        <f t="shared" si="7"/>
        <v>200</v>
      </c>
      <c r="G221" s="58"/>
      <c r="H221" s="58"/>
      <c r="I221" s="58"/>
      <c r="J221" s="264"/>
      <c r="K221" s="58"/>
      <c r="L221" s="58"/>
      <c r="M221" s="58"/>
      <c r="N221" s="58"/>
      <c r="O221" s="58"/>
    </row>
    <row r="222" spans="1:15" ht="15">
      <c r="A222" s="609"/>
      <c r="B222" s="24" t="s">
        <v>517</v>
      </c>
      <c r="C222" s="385">
        <v>5</v>
      </c>
      <c r="D222" s="312">
        <v>3</v>
      </c>
      <c r="E222" s="301" t="s">
        <v>501</v>
      </c>
      <c r="F222" s="295">
        <f t="shared" si="7"/>
        <v>60</v>
      </c>
      <c r="G222" s="58"/>
      <c r="H222" s="58"/>
      <c r="I222" s="58"/>
      <c r="J222" s="264"/>
      <c r="K222" s="58"/>
      <c r="L222" s="58"/>
      <c r="M222" s="58"/>
      <c r="N222" s="58"/>
      <c r="O222" s="58"/>
    </row>
    <row r="223" spans="1:15" ht="15">
      <c r="A223" s="609"/>
      <c r="B223" s="24" t="s">
        <v>518</v>
      </c>
      <c r="C223" s="385">
        <v>50</v>
      </c>
      <c r="D223" s="312" t="s">
        <v>505</v>
      </c>
      <c r="E223" s="301" t="s">
        <v>501</v>
      </c>
      <c r="F223" s="295"/>
      <c r="G223" s="58"/>
      <c r="H223" s="58"/>
      <c r="I223" s="58"/>
      <c r="J223" s="264"/>
      <c r="K223" s="58"/>
      <c r="L223" s="58"/>
      <c r="M223" s="58"/>
      <c r="N223" s="58"/>
      <c r="O223" s="58"/>
    </row>
    <row r="224" spans="1:15" ht="15">
      <c r="A224" s="609"/>
      <c r="B224" s="24" t="s">
        <v>519</v>
      </c>
      <c r="C224" s="385">
        <v>5</v>
      </c>
      <c r="D224" s="312" t="s">
        <v>479</v>
      </c>
      <c r="E224" s="301" t="s">
        <v>501</v>
      </c>
      <c r="F224" s="295"/>
      <c r="G224" s="58"/>
      <c r="H224" s="58"/>
      <c r="I224" s="58"/>
      <c r="J224" s="264"/>
      <c r="K224" s="58"/>
      <c r="L224" s="58"/>
      <c r="M224" s="58"/>
      <c r="N224" s="58"/>
      <c r="O224" s="58"/>
    </row>
    <row r="225" spans="1:15" ht="15">
      <c r="A225" s="609"/>
      <c r="B225" s="24" t="s">
        <v>520</v>
      </c>
      <c r="C225" s="385">
        <v>1</v>
      </c>
      <c r="D225" s="312" t="s">
        <v>473</v>
      </c>
      <c r="E225" s="301" t="s">
        <v>501</v>
      </c>
      <c r="F225" s="295"/>
      <c r="G225" s="58"/>
      <c r="H225" s="58"/>
      <c r="I225" s="58"/>
      <c r="J225" s="264"/>
      <c r="K225" s="58"/>
      <c r="L225" s="58"/>
      <c r="M225" s="58"/>
      <c r="N225" s="58"/>
      <c r="O225" s="58"/>
    </row>
    <row r="226" spans="1:15" ht="15">
      <c r="A226" s="609"/>
      <c r="B226" s="24" t="s">
        <v>521</v>
      </c>
      <c r="C226" s="385">
        <v>10</v>
      </c>
      <c r="D226" s="312" t="s">
        <v>506</v>
      </c>
      <c r="E226" s="301" t="s">
        <v>501</v>
      </c>
      <c r="F226" s="295"/>
      <c r="G226" s="58"/>
      <c r="H226" s="58"/>
      <c r="I226" s="58"/>
      <c r="J226" s="264"/>
      <c r="K226" s="58"/>
      <c r="L226" s="58"/>
      <c r="M226" s="58"/>
      <c r="N226" s="58"/>
      <c r="O226" s="58"/>
    </row>
    <row r="227" spans="1:15" ht="15">
      <c r="A227" s="609"/>
      <c r="B227" s="24" t="s">
        <v>522</v>
      </c>
      <c r="C227" s="385">
        <v>1000</v>
      </c>
      <c r="D227" s="312">
        <v>20</v>
      </c>
      <c r="E227" s="301" t="s">
        <v>501</v>
      </c>
      <c r="F227" s="295">
        <f t="shared" si="7"/>
        <v>2</v>
      </c>
      <c r="G227" s="58"/>
      <c r="H227" s="58"/>
      <c r="I227" s="58"/>
      <c r="J227" s="264"/>
      <c r="K227" s="58"/>
      <c r="L227" s="58"/>
      <c r="M227" s="58"/>
      <c r="N227" s="58"/>
      <c r="O227" s="58"/>
    </row>
    <row r="228" spans="1:15" ht="15">
      <c r="A228" s="609"/>
      <c r="B228" s="24" t="s">
        <v>523</v>
      </c>
      <c r="C228" s="385">
        <v>10</v>
      </c>
      <c r="D228" s="312">
        <v>14</v>
      </c>
      <c r="E228" s="301" t="s">
        <v>501</v>
      </c>
      <c r="F228" s="295">
        <f t="shared" si="7"/>
        <v>140</v>
      </c>
      <c r="G228" s="58"/>
      <c r="H228" s="58"/>
      <c r="I228" s="58"/>
      <c r="J228" s="264"/>
      <c r="K228" s="58"/>
      <c r="L228" s="58"/>
      <c r="M228" s="58"/>
      <c r="N228" s="58"/>
      <c r="O228" s="58"/>
    </row>
    <row r="229" spans="1:15" ht="15">
      <c r="A229" s="609"/>
      <c r="B229" s="24" t="s">
        <v>524</v>
      </c>
      <c r="C229" s="385">
        <v>3000</v>
      </c>
      <c r="D229" s="312">
        <v>24</v>
      </c>
      <c r="E229" s="301" t="s">
        <v>501</v>
      </c>
      <c r="F229" s="347">
        <f t="shared" si="7"/>
        <v>0.8</v>
      </c>
      <c r="G229" s="58"/>
      <c r="H229" s="58"/>
      <c r="I229" s="58"/>
      <c r="J229" s="264"/>
      <c r="K229" s="58"/>
      <c r="L229" s="58"/>
      <c r="M229" s="58"/>
      <c r="N229" s="58"/>
      <c r="O229" s="58"/>
    </row>
    <row r="230" spans="1:15" ht="15.75" thickBot="1">
      <c r="A230" s="610"/>
      <c r="B230" s="28" t="s">
        <v>525</v>
      </c>
      <c r="C230" s="386">
        <v>50</v>
      </c>
      <c r="D230" s="313" t="s">
        <v>479</v>
      </c>
      <c r="E230" s="302" t="s">
        <v>501</v>
      </c>
      <c r="F230" s="319"/>
      <c r="G230" s="58"/>
      <c r="H230" s="58"/>
      <c r="I230" s="58"/>
      <c r="J230" s="264"/>
      <c r="K230" s="58"/>
      <c r="L230" s="58"/>
      <c r="M230" s="58"/>
      <c r="N230" s="58"/>
      <c r="O230" s="58"/>
    </row>
    <row r="231" spans="4:6" ht="15.75" thickBot="1">
      <c r="D231" s="105"/>
      <c r="E231" s="105"/>
      <c r="F231" s="71"/>
    </row>
    <row r="232" spans="1:16" ht="19.5" customHeight="1" thickBot="1">
      <c r="A232" s="603" t="s">
        <v>188</v>
      </c>
      <c r="B232" s="603" t="s">
        <v>189</v>
      </c>
      <c r="C232" s="604" t="s">
        <v>512</v>
      </c>
      <c r="D232" s="605" t="s">
        <v>923</v>
      </c>
      <c r="E232" s="606"/>
      <c r="F232" s="607"/>
      <c r="I232" s="58"/>
      <c r="J232" s="264"/>
      <c r="K232" s="58"/>
      <c r="L232" s="58"/>
      <c r="M232" s="58"/>
      <c r="N232" s="58"/>
      <c r="O232" s="58"/>
      <c r="P232" s="58"/>
    </row>
    <row r="233" spans="1:15" ht="114" customHeight="1" thickBot="1">
      <c r="A233" s="603"/>
      <c r="B233" s="603" t="s">
        <v>191</v>
      </c>
      <c r="C233" s="604" t="s">
        <v>192</v>
      </c>
      <c r="D233" s="296" t="s">
        <v>499</v>
      </c>
      <c r="E233" s="297" t="s">
        <v>511</v>
      </c>
      <c r="F233" s="298" t="s">
        <v>134</v>
      </c>
      <c r="I233" s="58"/>
      <c r="J233" s="264"/>
      <c r="K233" s="58"/>
      <c r="L233" s="58"/>
      <c r="M233" s="58"/>
      <c r="N233" s="58"/>
      <c r="O233" s="58"/>
    </row>
    <row r="234" spans="1:15" ht="15.75" customHeight="1">
      <c r="A234" s="608" t="s">
        <v>510</v>
      </c>
      <c r="B234" s="107" t="s">
        <v>490</v>
      </c>
      <c r="C234" s="384" t="s">
        <v>483</v>
      </c>
      <c r="D234" s="316">
        <v>17</v>
      </c>
      <c r="E234" s="317" t="s">
        <v>503</v>
      </c>
      <c r="F234" s="318"/>
      <c r="G234" s="58"/>
      <c r="H234" s="58"/>
      <c r="I234" s="58"/>
      <c r="J234" s="264"/>
      <c r="K234" s="58"/>
      <c r="L234" s="58"/>
      <c r="M234" s="58"/>
      <c r="N234" s="58"/>
      <c r="O234" s="58"/>
    </row>
    <row r="235" spans="1:15" ht="15">
      <c r="A235" s="609"/>
      <c r="B235" s="24" t="s">
        <v>489</v>
      </c>
      <c r="C235" s="385" t="s">
        <v>483</v>
      </c>
      <c r="D235" s="311">
        <v>-23.7</v>
      </c>
      <c r="E235" s="300" t="s">
        <v>526</v>
      </c>
      <c r="F235" s="295"/>
      <c r="G235" s="58"/>
      <c r="H235" s="58"/>
      <c r="I235" s="58"/>
      <c r="J235" s="264"/>
      <c r="K235" s="58"/>
      <c r="L235" s="58"/>
      <c r="M235" s="58"/>
      <c r="N235" s="58"/>
      <c r="O235" s="58"/>
    </row>
    <row r="236" spans="1:15" ht="15">
      <c r="A236" s="609"/>
      <c r="B236" s="24" t="s">
        <v>513</v>
      </c>
      <c r="C236" s="385" t="s">
        <v>483</v>
      </c>
      <c r="D236" s="311">
        <v>2.5</v>
      </c>
      <c r="E236" s="300" t="s">
        <v>497</v>
      </c>
      <c r="F236" s="295"/>
      <c r="G236" s="58"/>
      <c r="H236" s="58"/>
      <c r="I236" s="58"/>
      <c r="J236" s="264"/>
      <c r="K236" s="58"/>
      <c r="L236" s="58"/>
      <c r="M236" s="58"/>
      <c r="N236" s="58"/>
      <c r="O236" s="58"/>
    </row>
    <row r="237" spans="1:15" ht="15">
      <c r="A237" s="609"/>
      <c r="B237" s="24" t="s">
        <v>436</v>
      </c>
      <c r="C237" s="385" t="s">
        <v>483</v>
      </c>
      <c r="D237" s="311">
        <v>7.6</v>
      </c>
      <c r="E237" s="300" t="s">
        <v>483</v>
      </c>
      <c r="F237" s="295"/>
      <c r="G237" s="58"/>
      <c r="H237" s="58"/>
      <c r="I237" s="58"/>
      <c r="J237" s="264"/>
      <c r="K237" s="58"/>
      <c r="L237" s="58"/>
      <c r="M237" s="58"/>
      <c r="N237" s="58"/>
      <c r="O237" s="58"/>
    </row>
    <row r="238" spans="1:15" ht="30.75">
      <c r="A238" s="609"/>
      <c r="B238" s="223" t="s">
        <v>514</v>
      </c>
      <c r="C238" s="385" t="s">
        <v>483</v>
      </c>
      <c r="D238" s="311">
        <v>1175</v>
      </c>
      <c r="E238" s="300" t="s">
        <v>527</v>
      </c>
      <c r="F238" s="295"/>
      <c r="G238" s="58"/>
      <c r="H238" s="58"/>
      <c r="I238" s="58"/>
      <c r="J238" s="264"/>
      <c r="K238" s="58"/>
      <c r="L238" s="58"/>
      <c r="M238" s="58"/>
      <c r="N238" s="58"/>
      <c r="O238" s="58"/>
    </row>
    <row r="239" spans="1:15" ht="15">
      <c r="A239" s="609"/>
      <c r="B239" s="24" t="s">
        <v>465</v>
      </c>
      <c r="C239" s="385">
        <v>250</v>
      </c>
      <c r="D239" s="311">
        <v>15</v>
      </c>
      <c r="E239" s="300" t="s">
        <v>497</v>
      </c>
      <c r="F239" s="295">
        <f>(D239/C239)*100</f>
        <v>6</v>
      </c>
      <c r="G239" s="58"/>
      <c r="H239" s="58"/>
      <c r="I239" s="58"/>
      <c r="J239" s="264"/>
      <c r="K239" s="58"/>
      <c r="L239" s="58"/>
      <c r="M239" s="58"/>
      <c r="N239" s="58"/>
      <c r="O239" s="58"/>
    </row>
    <row r="240" spans="1:15" ht="15">
      <c r="A240" s="609"/>
      <c r="B240" s="24" t="s">
        <v>515</v>
      </c>
      <c r="C240" s="385">
        <v>5</v>
      </c>
      <c r="D240" s="311" t="s">
        <v>479</v>
      </c>
      <c r="E240" s="300" t="s">
        <v>501</v>
      </c>
      <c r="F240" s="295"/>
      <c r="G240" s="58"/>
      <c r="H240" s="58"/>
      <c r="I240" s="58"/>
      <c r="J240" s="264"/>
      <c r="K240" s="58"/>
      <c r="L240" s="58"/>
      <c r="M240" s="58"/>
      <c r="N240" s="58"/>
      <c r="O240" s="58"/>
    </row>
    <row r="241" spans="1:15" ht="15">
      <c r="A241" s="609"/>
      <c r="B241" s="24" t="s">
        <v>516</v>
      </c>
      <c r="C241" s="385">
        <v>10</v>
      </c>
      <c r="D241" s="311" t="s">
        <v>506</v>
      </c>
      <c r="E241" s="300" t="s">
        <v>501</v>
      </c>
      <c r="F241" s="295"/>
      <c r="G241" s="58"/>
      <c r="H241" s="58"/>
      <c r="I241" s="58"/>
      <c r="J241" s="264"/>
      <c r="K241" s="58"/>
      <c r="L241" s="58"/>
      <c r="M241" s="58"/>
      <c r="N241" s="58"/>
      <c r="O241" s="58"/>
    </row>
    <row r="242" spans="1:15" ht="15">
      <c r="A242" s="609"/>
      <c r="B242" s="24" t="s">
        <v>517</v>
      </c>
      <c r="C242" s="385">
        <v>5</v>
      </c>
      <c r="D242" s="312" t="s">
        <v>479</v>
      </c>
      <c r="E242" s="301" t="s">
        <v>501</v>
      </c>
      <c r="F242" s="295"/>
      <c r="G242" s="58"/>
      <c r="H242" s="58"/>
      <c r="I242" s="58"/>
      <c r="J242" s="264"/>
      <c r="K242" s="58"/>
      <c r="L242" s="58"/>
      <c r="M242" s="58"/>
      <c r="N242" s="58"/>
      <c r="O242" s="58"/>
    </row>
    <row r="243" spans="1:15" ht="15">
      <c r="A243" s="609"/>
      <c r="B243" s="24" t="s">
        <v>518</v>
      </c>
      <c r="C243" s="385">
        <v>50</v>
      </c>
      <c r="D243" s="312" t="s">
        <v>505</v>
      </c>
      <c r="E243" s="301" t="s">
        <v>501</v>
      </c>
      <c r="F243" s="295"/>
      <c r="G243" s="58"/>
      <c r="H243" s="58"/>
      <c r="I243" s="58"/>
      <c r="J243" s="264"/>
      <c r="K243" s="58"/>
      <c r="L243" s="58"/>
      <c r="M243" s="58"/>
      <c r="N243" s="58"/>
      <c r="O243" s="58"/>
    </row>
    <row r="244" spans="1:15" ht="15">
      <c r="A244" s="609"/>
      <c r="B244" s="24" t="s">
        <v>519</v>
      </c>
      <c r="C244" s="385">
        <v>5</v>
      </c>
      <c r="D244" s="312" t="s">
        <v>479</v>
      </c>
      <c r="E244" s="301" t="s">
        <v>501</v>
      </c>
      <c r="F244" s="295"/>
      <c r="G244" s="58"/>
      <c r="H244" s="58"/>
      <c r="I244" s="58"/>
      <c r="J244" s="264"/>
      <c r="K244" s="58"/>
      <c r="L244" s="58"/>
      <c r="M244" s="58"/>
      <c r="N244" s="58"/>
      <c r="O244" s="58"/>
    </row>
    <row r="245" spans="1:15" ht="15">
      <c r="A245" s="609"/>
      <c r="B245" s="24" t="s">
        <v>520</v>
      </c>
      <c r="C245" s="385">
        <v>1</v>
      </c>
      <c r="D245" s="312" t="s">
        <v>473</v>
      </c>
      <c r="E245" s="301" t="s">
        <v>501</v>
      </c>
      <c r="F245" s="295"/>
      <c r="G245" s="58"/>
      <c r="H245" s="58"/>
      <c r="I245" s="58"/>
      <c r="J245" s="264"/>
      <c r="K245" s="58"/>
      <c r="L245" s="58"/>
      <c r="M245" s="58"/>
      <c r="N245" s="58"/>
      <c r="O245" s="58"/>
    </row>
    <row r="246" spans="1:15" ht="15">
      <c r="A246" s="609"/>
      <c r="B246" s="24" t="s">
        <v>521</v>
      </c>
      <c r="C246" s="385">
        <v>10</v>
      </c>
      <c r="D246" s="312" t="s">
        <v>506</v>
      </c>
      <c r="E246" s="301" t="s">
        <v>501</v>
      </c>
      <c r="F246" s="295"/>
      <c r="G246" s="58"/>
      <c r="H246" s="58"/>
      <c r="I246" s="58"/>
      <c r="J246" s="264"/>
      <c r="K246" s="58"/>
      <c r="L246" s="58"/>
      <c r="M246" s="58"/>
      <c r="N246" s="58"/>
      <c r="O246" s="58"/>
    </row>
    <row r="247" spans="1:15" ht="15">
      <c r="A247" s="609"/>
      <c r="B247" s="24" t="s">
        <v>522</v>
      </c>
      <c r="C247" s="385">
        <v>1000</v>
      </c>
      <c r="D247" s="312" t="s">
        <v>505</v>
      </c>
      <c r="E247" s="301" t="s">
        <v>501</v>
      </c>
      <c r="F247" s="295"/>
      <c r="G247" s="58"/>
      <c r="H247" s="58"/>
      <c r="I247" s="58"/>
      <c r="J247" s="264"/>
      <c r="K247" s="58"/>
      <c r="L247" s="58"/>
      <c r="M247" s="58"/>
      <c r="N247" s="58"/>
      <c r="O247" s="58"/>
    </row>
    <row r="248" spans="1:15" ht="15">
      <c r="A248" s="609"/>
      <c r="B248" s="24" t="s">
        <v>523</v>
      </c>
      <c r="C248" s="385">
        <v>10</v>
      </c>
      <c r="D248" s="312">
        <v>3.3</v>
      </c>
      <c r="E248" s="301" t="s">
        <v>501</v>
      </c>
      <c r="F248" s="295">
        <f>(D248/C248)*100</f>
        <v>32.99999999999999</v>
      </c>
      <c r="G248" s="58"/>
      <c r="H248" s="58"/>
      <c r="I248" s="58"/>
      <c r="J248" s="264"/>
      <c r="K248" s="58"/>
      <c r="L248" s="58"/>
      <c r="M248" s="58"/>
      <c r="N248" s="58"/>
      <c r="O248" s="58"/>
    </row>
    <row r="249" spans="1:15" ht="15">
      <c r="A249" s="609"/>
      <c r="B249" s="24" t="s">
        <v>524</v>
      </c>
      <c r="C249" s="385">
        <v>3000</v>
      </c>
      <c r="D249" s="312">
        <v>22</v>
      </c>
      <c r="E249" s="301" t="s">
        <v>501</v>
      </c>
      <c r="F249" s="346">
        <f>(D249/C249)*100</f>
        <v>0.7333333333333333</v>
      </c>
      <c r="G249" s="58"/>
      <c r="H249" s="58"/>
      <c r="I249" s="58"/>
      <c r="J249" s="264"/>
      <c r="K249" s="58"/>
      <c r="L249" s="58"/>
      <c r="M249" s="58"/>
      <c r="N249" s="58"/>
      <c r="O249" s="58"/>
    </row>
    <row r="250" spans="1:15" ht="15.75" thickBot="1">
      <c r="A250" s="610"/>
      <c r="B250" s="28" t="s">
        <v>525</v>
      </c>
      <c r="C250" s="386">
        <v>50</v>
      </c>
      <c r="D250" s="313" t="s">
        <v>506</v>
      </c>
      <c r="E250" s="302" t="s">
        <v>501</v>
      </c>
      <c r="F250" s="319"/>
      <c r="G250" s="58"/>
      <c r="H250" s="58"/>
      <c r="I250" s="58"/>
      <c r="J250" s="264"/>
      <c r="K250" s="58"/>
      <c r="L250" s="58"/>
      <c r="M250" s="58"/>
      <c r="N250" s="58"/>
      <c r="O250" s="58"/>
    </row>
    <row r="251" spans="6:18" ht="15">
      <c r="F251" s="58"/>
      <c r="G251" s="75"/>
      <c r="H251" s="75"/>
      <c r="I251" s="75"/>
      <c r="J251" s="264"/>
      <c r="K251" s="58"/>
      <c r="L251" s="58"/>
      <c r="M251" s="58"/>
      <c r="N251" s="58"/>
      <c r="O251" s="58"/>
      <c r="P251" s="58"/>
      <c r="Q251" s="58"/>
      <c r="R251" s="58"/>
    </row>
    <row r="252" spans="6:17" ht="15">
      <c r="F252" s="58"/>
      <c r="G252" s="58"/>
      <c r="H252" s="58"/>
      <c r="I252" s="58"/>
      <c r="J252" s="264"/>
      <c r="K252" s="58"/>
      <c r="L252" s="58"/>
      <c r="M252" s="58"/>
      <c r="N252" s="58"/>
      <c r="O252" s="58"/>
      <c r="P252" s="58"/>
      <c r="Q252" s="58"/>
    </row>
    <row r="253" ht="15">
      <c r="A253" s="1" t="s">
        <v>194</v>
      </c>
    </row>
    <row r="254" ht="15">
      <c r="A254" s="1" t="s">
        <v>81</v>
      </c>
    </row>
    <row r="255" ht="15.75" thickBot="1">
      <c r="A255" s="2"/>
    </row>
    <row r="256" spans="1:5" ht="12.75" customHeight="1" thickBot="1">
      <c r="A256" s="539" t="s">
        <v>185</v>
      </c>
      <c r="B256" s="539"/>
      <c r="C256" s="539"/>
      <c r="D256" s="309" t="s">
        <v>609</v>
      </c>
      <c r="E256" s="72"/>
    </row>
    <row r="257" spans="1:5" ht="12.75" customHeight="1" thickBot="1">
      <c r="A257" s="539" t="s">
        <v>186</v>
      </c>
      <c r="B257" s="539"/>
      <c r="C257" s="539"/>
      <c r="D257" s="309" t="s">
        <v>609</v>
      </c>
      <c r="E257" s="72"/>
    </row>
    <row r="259" spans="1:2" ht="120.75" thickBot="1">
      <c r="A259" s="104" t="s">
        <v>187</v>
      </c>
      <c r="B259" s="294" t="s">
        <v>610</v>
      </c>
    </row>
    <row r="260" ht="15.75" thickBot="1"/>
    <row r="261" spans="1:16" ht="19.5" customHeight="1" thickBot="1">
      <c r="A261" s="603" t="s">
        <v>188</v>
      </c>
      <c r="B261" s="603" t="s">
        <v>189</v>
      </c>
      <c r="C261" s="604" t="s">
        <v>512</v>
      </c>
      <c r="D261" s="605" t="s">
        <v>924</v>
      </c>
      <c r="E261" s="606"/>
      <c r="F261" s="607"/>
      <c r="H261" s="620" t="s">
        <v>188</v>
      </c>
      <c r="I261" s="624" t="s">
        <v>189</v>
      </c>
      <c r="J261" s="626" t="s">
        <v>512</v>
      </c>
      <c r="K261" s="605" t="s">
        <v>614</v>
      </c>
      <c r="L261" s="606"/>
      <c r="M261" s="607"/>
      <c r="N261" s="58"/>
      <c r="O261" s="58"/>
      <c r="P261" s="58"/>
    </row>
    <row r="262" spans="1:15" ht="114" customHeight="1" thickBot="1">
      <c r="A262" s="603"/>
      <c r="B262" s="603" t="s">
        <v>191</v>
      </c>
      <c r="C262" s="604" t="s">
        <v>192</v>
      </c>
      <c r="D262" s="373" t="s">
        <v>499</v>
      </c>
      <c r="E262" s="374" t="s">
        <v>511</v>
      </c>
      <c r="F262" s="375" t="s">
        <v>134</v>
      </c>
      <c r="H262" s="623"/>
      <c r="I262" s="625" t="s">
        <v>191</v>
      </c>
      <c r="J262" s="627" t="s">
        <v>192</v>
      </c>
      <c r="K262" s="296" t="s">
        <v>499</v>
      </c>
      <c r="L262" s="297" t="s">
        <v>511</v>
      </c>
      <c r="M262" s="298" t="s">
        <v>134</v>
      </c>
      <c r="N262" s="58"/>
      <c r="O262" s="58"/>
    </row>
    <row r="263" spans="1:15" ht="15.75" customHeight="1">
      <c r="A263" s="622" t="s">
        <v>612</v>
      </c>
      <c r="B263" s="376" t="s">
        <v>521</v>
      </c>
      <c r="C263" s="387">
        <v>10</v>
      </c>
      <c r="D263" s="316">
        <v>7</v>
      </c>
      <c r="E263" s="317" t="s">
        <v>611</v>
      </c>
      <c r="F263" s="318"/>
      <c r="G263" s="58"/>
      <c r="H263" s="622" t="s">
        <v>613</v>
      </c>
      <c r="I263" s="376" t="s">
        <v>521</v>
      </c>
      <c r="J263" s="377">
        <v>10</v>
      </c>
      <c r="K263" s="316" t="s">
        <v>506</v>
      </c>
      <c r="L263" s="317" t="s">
        <v>611</v>
      </c>
      <c r="M263" s="318"/>
      <c r="N263" s="58"/>
      <c r="O263" s="58"/>
    </row>
    <row r="264" spans="1:15" ht="15.75" thickBot="1">
      <c r="A264" s="590"/>
      <c r="B264" s="280" t="s">
        <v>517</v>
      </c>
      <c r="C264" s="388">
        <v>5</v>
      </c>
      <c r="D264" s="379" t="s">
        <v>479</v>
      </c>
      <c r="E264" s="380" t="s">
        <v>501</v>
      </c>
      <c r="F264" s="319"/>
      <c r="G264" s="58"/>
      <c r="H264" s="590"/>
      <c r="I264" s="280" t="s">
        <v>517</v>
      </c>
      <c r="J264" s="378">
        <v>5</v>
      </c>
      <c r="K264" s="379" t="s">
        <v>479</v>
      </c>
      <c r="L264" s="380" t="s">
        <v>501</v>
      </c>
      <c r="M264" s="319"/>
      <c r="N264" s="58"/>
      <c r="O264" s="58"/>
    </row>
    <row r="265" ht="15.75" thickBot="1"/>
    <row r="266" spans="1:16" ht="19.5" customHeight="1" thickBot="1">
      <c r="A266" s="603" t="s">
        <v>188</v>
      </c>
      <c r="B266" s="603" t="s">
        <v>189</v>
      </c>
      <c r="C266" s="604" t="s">
        <v>512</v>
      </c>
      <c r="D266" s="605" t="s">
        <v>925</v>
      </c>
      <c r="E266" s="606"/>
      <c r="F266" s="607"/>
      <c r="H266" s="620" t="s">
        <v>188</v>
      </c>
      <c r="I266" s="624" t="s">
        <v>189</v>
      </c>
      <c r="J266" s="626" t="s">
        <v>512</v>
      </c>
      <c r="K266" s="605" t="s">
        <v>615</v>
      </c>
      <c r="L266" s="606"/>
      <c r="M266" s="607"/>
      <c r="N266" s="58"/>
      <c r="O266" s="58"/>
      <c r="P266" s="58"/>
    </row>
    <row r="267" spans="1:15" ht="114" customHeight="1" thickBot="1">
      <c r="A267" s="603"/>
      <c r="B267" s="603" t="s">
        <v>191</v>
      </c>
      <c r="C267" s="604" t="s">
        <v>192</v>
      </c>
      <c r="D267" s="373" t="s">
        <v>499</v>
      </c>
      <c r="E267" s="374" t="s">
        <v>511</v>
      </c>
      <c r="F267" s="375" t="s">
        <v>134</v>
      </c>
      <c r="H267" s="623"/>
      <c r="I267" s="625" t="s">
        <v>191</v>
      </c>
      <c r="J267" s="627" t="s">
        <v>192</v>
      </c>
      <c r="K267" s="296" t="s">
        <v>499</v>
      </c>
      <c r="L267" s="297" t="s">
        <v>511</v>
      </c>
      <c r="M267" s="298" t="s">
        <v>134</v>
      </c>
      <c r="N267" s="58"/>
      <c r="O267" s="58"/>
    </row>
    <row r="268" spans="1:15" ht="15.75" customHeight="1">
      <c r="A268" s="622" t="s">
        <v>612</v>
      </c>
      <c r="B268" s="376" t="s">
        <v>521</v>
      </c>
      <c r="C268" s="387">
        <v>10</v>
      </c>
      <c r="D268" s="316" t="s">
        <v>506</v>
      </c>
      <c r="E268" s="317" t="s">
        <v>611</v>
      </c>
      <c r="F268" s="318"/>
      <c r="G268" s="58"/>
      <c r="H268" s="622" t="s">
        <v>613</v>
      </c>
      <c r="I268" s="376" t="s">
        <v>521</v>
      </c>
      <c r="J268" s="377">
        <v>10</v>
      </c>
      <c r="K268" s="316" t="s">
        <v>506</v>
      </c>
      <c r="L268" s="317" t="s">
        <v>611</v>
      </c>
      <c r="M268" s="318"/>
      <c r="N268" s="58"/>
      <c r="O268" s="58"/>
    </row>
    <row r="269" spans="1:15" ht="15.75" thickBot="1">
      <c r="A269" s="590"/>
      <c r="B269" s="280" t="s">
        <v>517</v>
      </c>
      <c r="C269" s="388">
        <v>5</v>
      </c>
      <c r="D269" s="379" t="s">
        <v>479</v>
      </c>
      <c r="E269" s="380" t="s">
        <v>501</v>
      </c>
      <c r="F269" s="319"/>
      <c r="G269" s="58"/>
      <c r="H269" s="590"/>
      <c r="I269" s="280" t="s">
        <v>517</v>
      </c>
      <c r="J269" s="378">
        <v>5</v>
      </c>
      <c r="K269" s="379" t="s">
        <v>479</v>
      </c>
      <c r="L269" s="380" t="s">
        <v>501</v>
      </c>
      <c r="M269" s="319"/>
      <c r="N269" s="58"/>
      <c r="O269" s="58"/>
    </row>
    <row r="270" ht="15.75" thickBot="1"/>
    <row r="271" spans="1:16" ht="19.5" customHeight="1" thickBot="1">
      <c r="A271" s="603" t="s">
        <v>188</v>
      </c>
      <c r="B271" s="603" t="s">
        <v>189</v>
      </c>
      <c r="C271" s="604" t="s">
        <v>512</v>
      </c>
      <c r="D271" s="605" t="s">
        <v>926</v>
      </c>
      <c r="E271" s="606"/>
      <c r="F271" s="607"/>
      <c r="H271" s="620" t="s">
        <v>188</v>
      </c>
      <c r="I271" s="624" t="s">
        <v>189</v>
      </c>
      <c r="J271" s="626" t="s">
        <v>512</v>
      </c>
      <c r="K271" s="605" t="s">
        <v>616</v>
      </c>
      <c r="L271" s="606"/>
      <c r="M271" s="607"/>
      <c r="N271" s="58"/>
      <c r="O271" s="58"/>
      <c r="P271" s="58"/>
    </row>
    <row r="272" spans="1:15" ht="114" customHeight="1" thickBot="1">
      <c r="A272" s="603"/>
      <c r="B272" s="603" t="s">
        <v>191</v>
      </c>
      <c r="C272" s="604" t="s">
        <v>192</v>
      </c>
      <c r="D272" s="373" t="s">
        <v>499</v>
      </c>
      <c r="E272" s="374" t="s">
        <v>511</v>
      </c>
      <c r="F272" s="375" t="s">
        <v>134</v>
      </c>
      <c r="H272" s="623"/>
      <c r="I272" s="625" t="s">
        <v>191</v>
      </c>
      <c r="J272" s="627" t="s">
        <v>192</v>
      </c>
      <c r="K272" s="296" t="s">
        <v>499</v>
      </c>
      <c r="L272" s="297" t="s">
        <v>511</v>
      </c>
      <c r="M272" s="298" t="s">
        <v>134</v>
      </c>
      <c r="N272" s="58"/>
      <c r="O272" s="58"/>
    </row>
    <row r="273" spans="1:15" ht="15.75" customHeight="1">
      <c r="A273" s="622" t="s">
        <v>612</v>
      </c>
      <c r="B273" s="376" t="s">
        <v>521</v>
      </c>
      <c r="C273" s="387">
        <v>10</v>
      </c>
      <c r="D273" s="316" t="s">
        <v>506</v>
      </c>
      <c r="E273" s="317" t="s">
        <v>611</v>
      </c>
      <c r="F273" s="318"/>
      <c r="G273" s="58"/>
      <c r="H273" s="622" t="s">
        <v>613</v>
      </c>
      <c r="I273" s="376" t="s">
        <v>521</v>
      </c>
      <c r="J273" s="377">
        <v>10</v>
      </c>
      <c r="K273" s="316" t="s">
        <v>506</v>
      </c>
      <c r="L273" s="317" t="s">
        <v>611</v>
      </c>
      <c r="M273" s="318"/>
      <c r="N273" s="58"/>
      <c r="O273" s="58"/>
    </row>
    <row r="274" spans="1:15" ht="15.75" thickBot="1">
      <c r="A274" s="590"/>
      <c r="B274" s="280" t="s">
        <v>517</v>
      </c>
      <c r="C274" s="388">
        <v>5</v>
      </c>
      <c r="D274" s="379" t="s">
        <v>479</v>
      </c>
      <c r="E274" s="380" t="s">
        <v>501</v>
      </c>
      <c r="F274" s="319"/>
      <c r="G274" s="58"/>
      <c r="H274" s="590"/>
      <c r="I274" s="280" t="s">
        <v>517</v>
      </c>
      <c r="J274" s="378">
        <v>5</v>
      </c>
      <c r="K274" s="379" t="s">
        <v>479</v>
      </c>
      <c r="L274" s="380" t="s">
        <v>501</v>
      </c>
      <c r="M274" s="319"/>
      <c r="N274" s="58"/>
      <c r="O274" s="58"/>
    </row>
    <row r="275" ht="15.75" thickBot="1"/>
    <row r="276" spans="1:5" ht="12.75" customHeight="1" thickBot="1">
      <c r="A276" s="539" t="s">
        <v>185</v>
      </c>
      <c r="B276" s="539"/>
      <c r="C276" s="539"/>
      <c r="D276" s="309" t="s">
        <v>609</v>
      </c>
      <c r="E276" s="72"/>
    </row>
    <row r="277" spans="1:5" ht="12.75" customHeight="1" thickBot="1">
      <c r="A277" s="539" t="s">
        <v>186</v>
      </c>
      <c r="B277" s="539"/>
      <c r="C277" s="539"/>
      <c r="D277" s="309" t="s">
        <v>609</v>
      </c>
      <c r="E277" s="72"/>
    </row>
    <row r="279" spans="1:2" ht="105.75" thickBot="1">
      <c r="A279" s="104" t="s">
        <v>187</v>
      </c>
      <c r="B279" s="294" t="s">
        <v>617</v>
      </c>
    </row>
    <row r="280" ht="15.75" thickBot="1">
      <c r="A280" s="102"/>
    </row>
    <row r="281" spans="1:16" ht="19.5" customHeight="1" thickBot="1">
      <c r="A281" s="603" t="s">
        <v>188</v>
      </c>
      <c r="B281" s="603" t="s">
        <v>189</v>
      </c>
      <c r="C281" s="604" t="s">
        <v>512</v>
      </c>
      <c r="D281" s="605" t="s">
        <v>927</v>
      </c>
      <c r="E281" s="606"/>
      <c r="F281" s="607"/>
      <c r="H281" s="620" t="s">
        <v>188</v>
      </c>
      <c r="I281" s="624" t="s">
        <v>189</v>
      </c>
      <c r="J281" s="626" t="s">
        <v>512</v>
      </c>
      <c r="K281" s="605" t="s">
        <v>928</v>
      </c>
      <c r="L281" s="606"/>
      <c r="M281" s="607"/>
      <c r="N281" s="58"/>
      <c r="O281" s="58"/>
      <c r="P281" s="58"/>
    </row>
    <row r="282" spans="1:15" ht="114" customHeight="1" thickBot="1">
      <c r="A282" s="603"/>
      <c r="B282" s="603" t="s">
        <v>191</v>
      </c>
      <c r="C282" s="604" t="s">
        <v>192</v>
      </c>
      <c r="D282" s="296" t="s">
        <v>499</v>
      </c>
      <c r="E282" s="297" t="s">
        <v>511</v>
      </c>
      <c r="F282" s="298" t="s">
        <v>134</v>
      </c>
      <c r="H282" s="623"/>
      <c r="I282" s="625" t="s">
        <v>191</v>
      </c>
      <c r="J282" s="627" t="s">
        <v>192</v>
      </c>
      <c r="K282" s="296" t="s">
        <v>499</v>
      </c>
      <c r="L282" s="297" t="s">
        <v>511</v>
      </c>
      <c r="M282" s="298" t="s">
        <v>134</v>
      </c>
      <c r="N282" s="58"/>
      <c r="O282" s="58"/>
    </row>
    <row r="283" spans="1:15" ht="15.75" customHeight="1">
      <c r="A283" s="608" t="s">
        <v>618</v>
      </c>
      <c r="B283" s="107" t="s">
        <v>436</v>
      </c>
      <c r="C283" s="384"/>
      <c r="D283" s="316">
        <v>8.1</v>
      </c>
      <c r="E283" s="317" t="s">
        <v>648</v>
      </c>
      <c r="F283" s="318"/>
      <c r="G283" s="58"/>
      <c r="H283" s="609" t="s">
        <v>654</v>
      </c>
      <c r="I283" s="390" t="s">
        <v>436</v>
      </c>
      <c r="J283" s="391"/>
      <c r="K283" s="310">
        <v>8</v>
      </c>
      <c r="L283" s="299" t="s">
        <v>648</v>
      </c>
      <c r="M283" s="295"/>
      <c r="N283" s="58"/>
      <c r="O283" s="58"/>
    </row>
    <row r="284" spans="1:15" ht="60.75">
      <c r="A284" s="609"/>
      <c r="B284" s="223" t="s">
        <v>619</v>
      </c>
      <c r="C284" s="385">
        <v>2500</v>
      </c>
      <c r="D284" s="311">
        <v>670</v>
      </c>
      <c r="E284" s="300" t="s">
        <v>649</v>
      </c>
      <c r="F284" s="295">
        <f>(D284/C284)*100</f>
        <v>26.8</v>
      </c>
      <c r="G284" s="58"/>
      <c r="H284" s="609"/>
      <c r="I284" s="223" t="s">
        <v>619</v>
      </c>
      <c r="J284" s="307">
        <v>2500</v>
      </c>
      <c r="K284" s="311">
        <v>718</v>
      </c>
      <c r="L284" s="300" t="s">
        <v>649</v>
      </c>
      <c r="M284" s="295">
        <f aca="true" t="shared" si="8" ref="M284:M322">(K284/J284)*100</f>
        <v>28.720000000000002</v>
      </c>
      <c r="N284" s="58"/>
      <c r="O284" s="58"/>
    </row>
    <row r="285" spans="1:15" ht="15.75">
      <c r="A285" s="609"/>
      <c r="B285" s="24" t="s">
        <v>450</v>
      </c>
      <c r="C285" s="385">
        <v>10</v>
      </c>
      <c r="D285" s="311">
        <v>8.6</v>
      </c>
      <c r="E285" s="300" t="s">
        <v>650</v>
      </c>
      <c r="F285" s="295">
        <f>(D285/C285)*100</f>
        <v>86</v>
      </c>
      <c r="G285" s="58"/>
      <c r="H285" s="609"/>
      <c r="I285" s="24" t="s">
        <v>450</v>
      </c>
      <c r="J285" s="307">
        <v>10</v>
      </c>
      <c r="K285" s="311">
        <v>24.9</v>
      </c>
      <c r="L285" s="300" t="s">
        <v>650</v>
      </c>
      <c r="M285" s="295">
        <f t="shared" si="8"/>
        <v>248.99999999999997</v>
      </c>
      <c r="N285" s="58"/>
      <c r="O285" s="58"/>
    </row>
    <row r="286" spans="1:15" ht="15.75">
      <c r="A286" s="609"/>
      <c r="B286" s="24" t="s">
        <v>620</v>
      </c>
      <c r="C286" s="385">
        <v>4</v>
      </c>
      <c r="D286" s="311" t="s">
        <v>477</v>
      </c>
      <c r="E286" s="300" t="s">
        <v>650</v>
      </c>
      <c r="F286" s="295"/>
      <c r="G286" s="58"/>
      <c r="H286" s="609"/>
      <c r="I286" s="24" t="s">
        <v>620</v>
      </c>
      <c r="J286" s="307">
        <v>4</v>
      </c>
      <c r="K286" s="311" t="s">
        <v>477</v>
      </c>
      <c r="L286" s="300" t="s">
        <v>650</v>
      </c>
      <c r="M286" s="295"/>
      <c r="N286" s="58"/>
      <c r="O286" s="58"/>
    </row>
    <row r="287" spans="1:15" ht="15.75">
      <c r="A287" s="609"/>
      <c r="B287" s="223" t="s">
        <v>621</v>
      </c>
      <c r="C287" s="385">
        <v>5</v>
      </c>
      <c r="D287" s="311" t="s">
        <v>477</v>
      </c>
      <c r="E287" s="300" t="s">
        <v>650</v>
      </c>
      <c r="F287" s="295"/>
      <c r="G287" s="58"/>
      <c r="H287" s="609"/>
      <c r="I287" s="223" t="s">
        <v>621</v>
      </c>
      <c r="J287" s="307">
        <v>5</v>
      </c>
      <c r="K287" s="311" t="s">
        <v>477</v>
      </c>
      <c r="L287" s="300" t="s">
        <v>650</v>
      </c>
      <c r="M287" s="295"/>
      <c r="N287" s="58"/>
      <c r="O287" s="58"/>
    </row>
    <row r="288" spans="1:15" ht="15.75">
      <c r="A288" s="609"/>
      <c r="B288" s="24" t="s">
        <v>494</v>
      </c>
      <c r="C288" s="385">
        <v>50</v>
      </c>
      <c r="D288" s="311" t="s">
        <v>479</v>
      </c>
      <c r="E288" s="300" t="s">
        <v>650</v>
      </c>
      <c r="F288" s="295"/>
      <c r="G288" s="58"/>
      <c r="H288" s="609"/>
      <c r="I288" s="24" t="s">
        <v>494</v>
      </c>
      <c r="J288" s="307">
        <v>50</v>
      </c>
      <c r="K288" s="311" t="s">
        <v>479</v>
      </c>
      <c r="L288" s="300" t="s">
        <v>650</v>
      </c>
      <c r="M288" s="295"/>
      <c r="N288" s="58"/>
      <c r="O288" s="58"/>
    </row>
    <row r="289" spans="1:15" ht="15.75">
      <c r="A289" s="609"/>
      <c r="B289" s="24" t="s">
        <v>622</v>
      </c>
      <c r="C289" s="385">
        <v>50</v>
      </c>
      <c r="D289" s="311">
        <v>1.6</v>
      </c>
      <c r="E289" s="300" t="s">
        <v>650</v>
      </c>
      <c r="F289" s="295">
        <f>(D289/C289)*100</f>
        <v>3.2</v>
      </c>
      <c r="G289" s="58"/>
      <c r="H289" s="609"/>
      <c r="I289" s="24" t="s">
        <v>622</v>
      </c>
      <c r="J289" s="307">
        <v>50</v>
      </c>
      <c r="K289" s="311">
        <v>2</v>
      </c>
      <c r="L289" s="300" t="s">
        <v>650</v>
      </c>
      <c r="M289" s="295">
        <f t="shared" si="8"/>
        <v>4</v>
      </c>
      <c r="N289" s="58"/>
      <c r="O289" s="58"/>
    </row>
    <row r="290" spans="1:15" ht="15.75">
      <c r="A290" s="609"/>
      <c r="B290" s="24" t="s">
        <v>454</v>
      </c>
      <c r="C290" s="385">
        <v>200</v>
      </c>
      <c r="D290" s="311">
        <v>27</v>
      </c>
      <c r="E290" s="300" t="s">
        <v>650</v>
      </c>
      <c r="F290" s="295">
        <f>(D290/C290)*100</f>
        <v>13.5</v>
      </c>
      <c r="G290" s="58"/>
      <c r="H290" s="609"/>
      <c r="I290" s="24" t="s">
        <v>454</v>
      </c>
      <c r="J290" s="307">
        <v>200</v>
      </c>
      <c r="K290" s="311">
        <v>30</v>
      </c>
      <c r="L290" s="300" t="s">
        <v>650</v>
      </c>
      <c r="M290" s="295">
        <f t="shared" si="8"/>
        <v>15</v>
      </c>
      <c r="N290" s="58"/>
      <c r="O290" s="58"/>
    </row>
    <row r="291" spans="1:15" ht="15.75">
      <c r="A291" s="609"/>
      <c r="B291" s="24" t="s">
        <v>623</v>
      </c>
      <c r="C291" s="385">
        <v>50</v>
      </c>
      <c r="D291" s="312">
        <v>127</v>
      </c>
      <c r="E291" s="300" t="s">
        <v>650</v>
      </c>
      <c r="F291" s="295">
        <f>(D291/C291)*100</f>
        <v>254</v>
      </c>
      <c r="G291" s="58"/>
      <c r="H291" s="609"/>
      <c r="I291" s="24" t="s">
        <v>623</v>
      </c>
      <c r="J291" s="307">
        <v>50</v>
      </c>
      <c r="K291" s="312">
        <v>156</v>
      </c>
      <c r="L291" s="300" t="s">
        <v>650</v>
      </c>
      <c r="M291" s="295">
        <f t="shared" si="8"/>
        <v>312</v>
      </c>
      <c r="N291" s="58"/>
      <c r="O291" s="58"/>
    </row>
    <row r="292" spans="1:15" ht="15.75">
      <c r="A292" s="609"/>
      <c r="B292" s="24" t="s">
        <v>455</v>
      </c>
      <c r="C292" s="385">
        <v>1</v>
      </c>
      <c r="D292" s="312" t="s">
        <v>474</v>
      </c>
      <c r="E292" s="300" t="s">
        <v>650</v>
      </c>
      <c r="F292" s="295"/>
      <c r="G292" s="58"/>
      <c r="H292" s="609"/>
      <c r="I292" s="24" t="s">
        <v>455</v>
      </c>
      <c r="J292" s="307">
        <v>1</v>
      </c>
      <c r="K292" s="312" t="s">
        <v>474</v>
      </c>
      <c r="L292" s="300" t="s">
        <v>650</v>
      </c>
      <c r="M292" s="295"/>
      <c r="N292" s="58"/>
      <c r="O292" s="58"/>
    </row>
    <row r="293" spans="1:15" ht="15.75">
      <c r="A293" s="609"/>
      <c r="B293" s="24" t="s">
        <v>624</v>
      </c>
      <c r="C293" s="385">
        <v>20</v>
      </c>
      <c r="D293" s="312" t="s">
        <v>479</v>
      </c>
      <c r="E293" s="300" t="s">
        <v>650</v>
      </c>
      <c r="F293" s="295"/>
      <c r="G293" s="58"/>
      <c r="H293" s="609"/>
      <c r="I293" s="24" t="s">
        <v>624</v>
      </c>
      <c r="J293" s="307">
        <v>20</v>
      </c>
      <c r="K293" s="312" t="s">
        <v>479</v>
      </c>
      <c r="L293" s="300" t="s">
        <v>650</v>
      </c>
      <c r="M293" s="295"/>
      <c r="N293" s="58"/>
      <c r="O293" s="58"/>
    </row>
    <row r="294" spans="1:15" ht="15.75">
      <c r="A294" s="609"/>
      <c r="B294" s="24" t="s">
        <v>415</v>
      </c>
      <c r="C294" s="385">
        <v>10</v>
      </c>
      <c r="D294" s="312" t="s">
        <v>473</v>
      </c>
      <c r="E294" s="300" t="s">
        <v>650</v>
      </c>
      <c r="F294" s="295"/>
      <c r="G294" s="58"/>
      <c r="H294" s="609"/>
      <c r="I294" s="24" t="s">
        <v>415</v>
      </c>
      <c r="J294" s="307">
        <v>10</v>
      </c>
      <c r="K294" s="312" t="s">
        <v>473</v>
      </c>
      <c r="L294" s="300" t="s">
        <v>650</v>
      </c>
      <c r="M294" s="295"/>
      <c r="N294" s="58"/>
      <c r="O294" s="58"/>
    </row>
    <row r="295" spans="1:15" ht="15.75">
      <c r="A295" s="609"/>
      <c r="B295" s="628" t="s">
        <v>453</v>
      </c>
      <c r="C295" s="630">
        <v>1000</v>
      </c>
      <c r="D295" s="632" t="s">
        <v>479</v>
      </c>
      <c r="E295" s="634" t="s">
        <v>650</v>
      </c>
      <c r="F295" s="644"/>
      <c r="G295" s="58"/>
      <c r="H295" s="609"/>
      <c r="I295" s="24" t="s">
        <v>453</v>
      </c>
      <c r="J295" s="307">
        <v>1000</v>
      </c>
      <c r="K295" s="312">
        <v>1</v>
      </c>
      <c r="L295" s="300" t="s">
        <v>650</v>
      </c>
      <c r="M295" s="295">
        <f t="shared" si="8"/>
        <v>0.1</v>
      </c>
      <c r="N295" s="58"/>
      <c r="O295" s="58"/>
    </row>
    <row r="296" spans="1:15" ht="15.75">
      <c r="A296" s="609"/>
      <c r="B296" s="629"/>
      <c r="C296" s="631"/>
      <c r="D296" s="633"/>
      <c r="E296" s="635"/>
      <c r="F296" s="645"/>
      <c r="G296" s="58"/>
      <c r="H296" s="609"/>
      <c r="I296" s="61" t="s">
        <v>458</v>
      </c>
      <c r="J296" s="307">
        <v>10</v>
      </c>
      <c r="K296" s="312">
        <v>1.9</v>
      </c>
      <c r="L296" s="300" t="s">
        <v>650</v>
      </c>
      <c r="M296" s="295">
        <f t="shared" si="8"/>
        <v>19</v>
      </c>
      <c r="N296" s="58"/>
      <c r="O296" s="58"/>
    </row>
    <row r="297" spans="1:15" ht="15.75">
      <c r="A297" s="609"/>
      <c r="B297" s="24" t="s">
        <v>463</v>
      </c>
      <c r="C297" s="385">
        <v>1500</v>
      </c>
      <c r="D297" s="312">
        <v>1673</v>
      </c>
      <c r="E297" s="300" t="s">
        <v>650</v>
      </c>
      <c r="F297" s="346">
        <f>(D297/C297)*100</f>
        <v>111.53333333333333</v>
      </c>
      <c r="G297" s="58"/>
      <c r="H297" s="609"/>
      <c r="I297" s="24" t="s">
        <v>463</v>
      </c>
      <c r="J297" s="307">
        <v>1500</v>
      </c>
      <c r="K297" s="312">
        <v>1685</v>
      </c>
      <c r="L297" s="300" t="s">
        <v>650</v>
      </c>
      <c r="M297" s="346">
        <f t="shared" si="8"/>
        <v>112.33333333333333</v>
      </c>
      <c r="N297" s="58"/>
      <c r="O297" s="58"/>
    </row>
    <row r="298" spans="1:15" ht="15">
      <c r="A298" s="609"/>
      <c r="B298" s="24" t="s">
        <v>465</v>
      </c>
      <c r="C298" s="385">
        <v>250</v>
      </c>
      <c r="D298" s="312">
        <v>54</v>
      </c>
      <c r="E298" s="300" t="s">
        <v>497</v>
      </c>
      <c r="F298" s="295">
        <f>(D298/C298)*100</f>
        <v>21.6</v>
      </c>
      <c r="G298" s="58"/>
      <c r="H298" s="609"/>
      <c r="I298" s="24" t="s">
        <v>465</v>
      </c>
      <c r="J298" s="307">
        <v>250</v>
      </c>
      <c r="K298" s="312">
        <v>103</v>
      </c>
      <c r="L298" s="300" t="s">
        <v>497</v>
      </c>
      <c r="M298" s="295">
        <f t="shared" si="8"/>
        <v>41.199999999999996</v>
      </c>
      <c r="N298" s="58"/>
      <c r="O298" s="58"/>
    </row>
    <row r="299" spans="1:15" ht="15.75">
      <c r="A299" s="609"/>
      <c r="B299" s="24" t="s">
        <v>625</v>
      </c>
      <c r="C299" s="385">
        <v>1.5</v>
      </c>
      <c r="D299" s="312">
        <v>0.12</v>
      </c>
      <c r="E299" s="300" t="s">
        <v>650</v>
      </c>
      <c r="F299" s="295">
        <f>(D299/C299)*100</f>
        <v>8</v>
      </c>
      <c r="G299" s="58"/>
      <c r="H299" s="609"/>
      <c r="I299" s="24" t="s">
        <v>625</v>
      </c>
      <c r="J299" s="307">
        <v>1.5</v>
      </c>
      <c r="K299" s="312" t="s">
        <v>653</v>
      </c>
      <c r="L299" s="300" t="s">
        <v>650</v>
      </c>
      <c r="M299" s="346"/>
      <c r="N299" s="58"/>
      <c r="O299" s="58"/>
    </row>
    <row r="300" spans="1:15" ht="15.75">
      <c r="A300" s="609"/>
      <c r="B300" s="252" t="s">
        <v>626</v>
      </c>
      <c r="C300" s="389">
        <v>0.15</v>
      </c>
      <c r="D300" s="325" t="s">
        <v>653</v>
      </c>
      <c r="E300" s="300" t="s">
        <v>650</v>
      </c>
      <c r="F300" s="295"/>
      <c r="G300" s="58"/>
      <c r="H300" s="609"/>
      <c r="I300" s="252" t="s">
        <v>626</v>
      </c>
      <c r="J300" s="381">
        <v>0.15</v>
      </c>
      <c r="K300" s="325">
        <v>0.18</v>
      </c>
      <c r="L300" s="300" t="s">
        <v>650</v>
      </c>
      <c r="M300" s="172">
        <f t="shared" si="8"/>
        <v>120</v>
      </c>
      <c r="N300" s="58"/>
      <c r="O300" s="58"/>
    </row>
    <row r="301" spans="1:15" ht="15.75">
      <c r="A301" s="609"/>
      <c r="B301" s="252" t="s">
        <v>627</v>
      </c>
      <c r="C301" s="389">
        <v>0.5</v>
      </c>
      <c r="D301" s="325" t="s">
        <v>653</v>
      </c>
      <c r="E301" s="300" t="s">
        <v>650</v>
      </c>
      <c r="F301" s="295"/>
      <c r="G301" s="58"/>
      <c r="H301" s="609"/>
      <c r="I301" s="252" t="s">
        <v>627</v>
      </c>
      <c r="J301" s="381">
        <v>0.5</v>
      </c>
      <c r="K301" s="325" t="s">
        <v>653</v>
      </c>
      <c r="L301" s="300" t="s">
        <v>650</v>
      </c>
      <c r="M301" s="172"/>
      <c r="N301" s="58"/>
      <c r="O301" s="58"/>
    </row>
    <row r="302" spans="1:15" ht="15.75">
      <c r="A302" s="609"/>
      <c r="B302" s="252" t="s">
        <v>628</v>
      </c>
      <c r="C302" s="389">
        <v>3</v>
      </c>
      <c r="D302" s="325" t="s">
        <v>653</v>
      </c>
      <c r="E302" s="300" t="s">
        <v>650</v>
      </c>
      <c r="F302" s="295"/>
      <c r="G302" s="58"/>
      <c r="H302" s="609"/>
      <c r="I302" s="252" t="s">
        <v>628</v>
      </c>
      <c r="J302" s="381">
        <v>3</v>
      </c>
      <c r="K302" s="325" t="s">
        <v>653</v>
      </c>
      <c r="L302" s="300" t="s">
        <v>650</v>
      </c>
      <c r="M302" s="172"/>
      <c r="N302" s="58"/>
      <c r="O302" s="58"/>
    </row>
    <row r="303" spans="1:15" ht="15.75">
      <c r="A303" s="609"/>
      <c r="B303" s="252" t="s">
        <v>629</v>
      </c>
      <c r="C303" s="389">
        <v>0.05</v>
      </c>
      <c r="D303" s="325" t="s">
        <v>471</v>
      </c>
      <c r="E303" s="300" t="s">
        <v>650</v>
      </c>
      <c r="F303" s="295"/>
      <c r="G303" s="58"/>
      <c r="H303" s="609"/>
      <c r="I303" s="252" t="s">
        <v>629</v>
      </c>
      <c r="J303" s="381">
        <v>0.05</v>
      </c>
      <c r="K303" s="325" t="s">
        <v>471</v>
      </c>
      <c r="L303" s="300" t="s">
        <v>650</v>
      </c>
      <c r="M303" s="172"/>
      <c r="N303" s="58"/>
      <c r="O303" s="58"/>
    </row>
    <row r="304" spans="1:15" ht="15.75">
      <c r="A304" s="609"/>
      <c r="B304" s="252" t="s">
        <v>630</v>
      </c>
      <c r="C304" s="389">
        <v>1.5</v>
      </c>
      <c r="D304" s="325">
        <v>0.07</v>
      </c>
      <c r="E304" s="300" t="s">
        <v>650</v>
      </c>
      <c r="F304" s="346">
        <f>(D304/C304)*100</f>
        <v>4.666666666666667</v>
      </c>
      <c r="G304" s="58"/>
      <c r="H304" s="609"/>
      <c r="I304" s="252" t="s">
        <v>630</v>
      </c>
      <c r="J304" s="381">
        <v>1.5</v>
      </c>
      <c r="K304" s="325">
        <v>0.05</v>
      </c>
      <c r="L304" s="300" t="s">
        <v>650</v>
      </c>
      <c r="M304" s="172">
        <f t="shared" si="8"/>
        <v>3.3333333333333335</v>
      </c>
      <c r="N304" s="58"/>
      <c r="O304" s="58"/>
    </row>
    <row r="305" spans="1:15" ht="15.75">
      <c r="A305" s="609"/>
      <c r="B305" s="252" t="s">
        <v>631</v>
      </c>
      <c r="C305" s="389">
        <v>1.1</v>
      </c>
      <c r="D305" s="325">
        <v>1.58</v>
      </c>
      <c r="E305" s="300" t="s">
        <v>650</v>
      </c>
      <c r="F305" s="346">
        <f>(D305/C305)*100</f>
        <v>143.63636363636363</v>
      </c>
      <c r="G305" s="58"/>
      <c r="H305" s="609"/>
      <c r="I305" s="252" t="s">
        <v>631</v>
      </c>
      <c r="J305" s="381">
        <v>1.1</v>
      </c>
      <c r="K305" s="325">
        <v>0.95</v>
      </c>
      <c r="L305" s="300" t="s">
        <v>650</v>
      </c>
      <c r="M305" s="172">
        <f t="shared" si="8"/>
        <v>86.36363636363636</v>
      </c>
      <c r="N305" s="58"/>
      <c r="O305" s="58"/>
    </row>
    <row r="306" spans="1:15" ht="15.75">
      <c r="A306" s="609"/>
      <c r="B306" s="252" t="s">
        <v>632</v>
      </c>
      <c r="C306" s="389">
        <v>0.15</v>
      </c>
      <c r="D306" s="325" t="s">
        <v>471</v>
      </c>
      <c r="E306" s="300" t="s">
        <v>650</v>
      </c>
      <c r="F306" s="295"/>
      <c r="G306" s="58"/>
      <c r="H306" s="609"/>
      <c r="I306" s="252" t="s">
        <v>632</v>
      </c>
      <c r="J306" s="381">
        <v>0.15</v>
      </c>
      <c r="K306" s="325" t="s">
        <v>471</v>
      </c>
      <c r="L306" s="300" t="s">
        <v>650</v>
      </c>
      <c r="M306" s="172"/>
      <c r="N306" s="58"/>
      <c r="O306" s="58"/>
    </row>
    <row r="307" spans="1:15" ht="30.75">
      <c r="A307" s="609"/>
      <c r="B307" s="251" t="s">
        <v>633</v>
      </c>
      <c r="C307" s="389">
        <v>10</v>
      </c>
      <c r="D307" s="325">
        <v>1.8</v>
      </c>
      <c r="E307" s="300" t="s">
        <v>650</v>
      </c>
      <c r="F307" s="295">
        <f>(D307/C307)*100</f>
        <v>18</v>
      </c>
      <c r="G307" s="58"/>
      <c r="H307" s="609"/>
      <c r="I307" s="251" t="s">
        <v>633</v>
      </c>
      <c r="J307" s="381">
        <v>10</v>
      </c>
      <c r="K307" s="325">
        <v>1.2</v>
      </c>
      <c r="L307" s="300" t="s">
        <v>650</v>
      </c>
      <c r="M307" s="172">
        <f t="shared" si="8"/>
        <v>12</v>
      </c>
      <c r="N307" s="58"/>
      <c r="O307" s="58"/>
    </row>
    <row r="308" spans="1:15" ht="15.75">
      <c r="A308" s="609"/>
      <c r="B308" s="252" t="s">
        <v>634</v>
      </c>
      <c r="C308" s="389">
        <v>810</v>
      </c>
      <c r="D308" s="325" t="s">
        <v>471</v>
      </c>
      <c r="E308" s="300" t="s">
        <v>650</v>
      </c>
      <c r="F308" s="295"/>
      <c r="G308" s="58"/>
      <c r="H308" s="609"/>
      <c r="I308" s="252" t="s">
        <v>634</v>
      </c>
      <c r="J308" s="381">
        <v>810</v>
      </c>
      <c r="K308" s="325" t="s">
        <v>471</v>
      </c>
      <c r="L308" s="300" t="s">
        <v>650</v>
      </c>
      <c r="M308" s="172"/>
      <c r="N308" s="58"/>
      <c r="O308" s="58"/>
    </row>
    <row r="309" spans="1:15" ht="15.75">
      <c r="A309" s="609"/>
      <c r="B309" s="252" t="s">
        <v>635</v>
      </c>
      <c r="C309" s="389">
        <v>60</v>
      </c>
      <c r="D309" s="325" t="s">
        <v>471</v>
      </c>
      <c r="E309" s="300" t="s">
        <v>650</v>
      </c>
      <c r="F309" s="295"/>
      <c r="G309" s="58"/>
      <c r="H309" s="609"/>
      <c r="I309" s="252" t="s">
        <v>635</v>
      </c>
      <c r="J309" s="381">
        <v>60</v>
      </c>
      <c r="K309" s="325" t="s">
        <v>471</v>
      </c>
      <c r="L309" s="300" t="s">
        <v>650</v>
      </c>
      <c r="M309" s="172"/>
      <c r="N309" s="58"/>
      <c r="O309" s="58"/>
    </row>
    <row r="310" spans="1:15" ht="15.75">
      <c r="A310" s="609"/>
      <c r="B310" s="252" t="s">
        <v>636</v>
      </c>
      <c r="C310" s="389">
        <v>0.15</v>
      </c>
      <c r="D310" s="325" t="s">
        <v>471</v>
      </c>
      <c r="E310" s="300" t="s">
        <v>650</v>
      </c>
      <c r="F310" s="295"/>
      <c r="G310" s="58"/>
      <c r="H310" s="609"/>
      <c r="I310" s="252" t="s">
        <v>636</v>
      </c>
      <c r="J310" s="381">
        <v>0.15</v>
      </c>
      <c r="K310" s="325" t="s">
        <v>471</v>
      </c>
      <c r="L310" s="300" t="s">
        <v>650</v>
      </c>
      <c r="M310" s="172"/>
      <c r="N310" s="58"/>
      <c r="O310" s="58"/>
    </row>
    <row r="311" spans="1:15" ht="15.75">
      <c r="A311" s="609"/>
      <c r="B311" s="252" t="s">
        <v>637</v>
      </c>
      <c r="C311" s="389">
        <v>0.2</v>
      </c>
      <c r="D311" s="325" t="s">
        <v>471</v>
      </c>
      <c r="E311" s="300" t="s">
        <v>650</v>
      </c>
      <c r="F311" s="295"/>
      <c r="G311" s="58"/>
      <c r="H311" s="609"/>
      <c r="I311" s="252" t="s">
        <v>637</v>
      </c>
      <c r="J311" s="381">
        <v>0.2</v>
      </c>
      <c r="K311" s="325" t="s">
        <v>471</v>
      </c>
      <c r="L311" s="300" t="s">
        <v>650</v>
      </c>
      <c r="M311" s="172"/>
      <c r="N311" s="58"/>
      <c r="O311" s="58"/>
    </row>
    <row r="312" spans="1:15" ht="30.75">
      <c r="A312" s="609"/>
      <c r="B312" s="251" t="s">
        <v>638</v>
      </c>
      <c r="C312" s="389">
        <v>0.05</v>
      </c>
      <c r="D312" s="325" t="s">
        <v>471</v>
      </c>
      <c r="E312" s="300" t="s">
        <v>650</v>
      </c>
      <c r="F312" s="295"/>
      <c r="G312" s="58"/>
      <c r="H312" s="609"/>
      <c r="I312" s="251" t="s">
        <v>638</v>
      </c>
      <c r="J312" s="381">
        <v>0.05</v>
      </c>
      <c r="K312" s="325" t="s">
        <v>471</v>
      </c>
      <c r="L312" s="300" t="s">
        <v>650</v>
      </c>
      <c r="M312" s="172"/>
      <c r="N312" s="58"/>
      <c r="O312" s="58"/>
    </row>
    <row r="313" spans="1:15" ht="15.75">
      <c r="A313" s="609"/>
      <c r="B313" s="251" t="s">
        <v>639</v>
      </c>
      <c r="C313" s="389">
        <v>0.3</v>
      </c>
      <c r="D313" s="325" t="s">
        <v>471</v>
      </c>
      <c r="E313" s="300" t="s">
        <v>650</v>
      </c>
      <c r="F313" s="295"/>
      <c r="G313" s="58"/>
      <c r="H313" s="609"/>
      <c r="I313" s="251" t="s">
        <v>639</v>
      </c>
      <c r="J313" s="381">
        <v>0.3</v>
      </c>
      <c r="K313" s="325" t="s">
        <v>471</v>
      </c>
      <c r="L313" s="300" t="s">
        <v>650</v>
      </c>
      <c r="M313" s="172"/>
      <c r="N313" s="58"/>
      <c r="O313" s="58"/>
    </row>
    <row r="314" spans="1:15" ht="30.75">
      <c r="A314" s="609"/>
      <c r="B314" s="251" t="s">
        <v>640</v>
      </c>
      <c r="C314" s="389">
        <v>0.13</v>
      </c>
      <c r="D314" s="325" t="s">
        <v>471</v>
      </c>
      <c r="E314" s="300" t="s">
        <v>650</v>
      </c>
      <c r="F314" s="295"/>
      <c r="G314" s="58"/>
      <c r="H314" s="609"/>
      <c r="I314" s="251" t="s">
        <v>640</v>
      </c>
      <c r="J314" s="381">
        <v>0.13</v>
      </c>
      <c r="K314" s="325">
        <v>0.01</v>
      </c>
      <c r="L314" s="300" t="s">
        <v>650</v>
      </c>
      <c r="M314" s="172">
        <f t="shared" si="8"/>
        <v>7.6923076923076925</v>
      </c>
      <c r="N314" s="58"/>
      <c r="O314" s="58"/>
    </row>
    <row r="315" spans="1:15" ht="30.75">
      <c r="A315" s="609"/>
      <c r="B315" s="251" t="s">
        <v>641</v>
      </c>
      <c r="C315" s="389">
        <v>0.17</v>
      </c>
      <c r="D315" s="325">
        <v>0.03</v>
      </c>
      <c r="E315" s="300" t="s">
        <v>650</v>
      </c>
      <c r="F315" s="346">
        <f>(D315/C315)*100</f>
        <v>17.64705882352941</v>
      </c>
      <c r="G315" s="58"/>
      <c r="H315" s="609"/>
      <c r="I315" s="251" t="s">
        <v>641</v>
      </c>
      <c r="J315" s="381">
        <v>0.17</v>
      </c>
      <c r="K315" s="325">
        <v>0.03</v>
      </c>
      <c r="L315" s="300" t="s">
        <v>650</v>
      </c>
      <c r="M315" s="172">
        <f t="shared" si="8"/>
        <v>17.64705882352941</v>
      </c>
      <c r="N315" s="58"/>
      <c r="O315" s="58"/>
    </row>
    <row r="316" spans="1:15" ht="15.75">
      <c r="A316" s="609"/>
      <c r="B316" s="251" t="s">
        <v>642</v>
      </c>
      <c r="C316" s="389">
        <v>40</v>
      </c>
      <c r="D316" s="325" t="s">
        <v>471</v>
      </c>
      <c r="E316" s="300" t="s">
        <v>650</v>
      </c>
      <c r="F316" s="295"/>
      <c r="G316" s="58"/>
      <c r="H316" s="609"/>
      <c r="I316" s="251" t="s">
        <v>642</v>
      </c>
      <c r="J316" s="381">
        <v>40</v>
      </c>
      <c r="K316" s="325" t="s">
        <v>471</v>
      </c>
      <c r="L316" s="300" t="s">
        <v>650</v>
      </c>
      <c r="M316" s="172"/>
      <c r="N316" s="58"/>
      <c r="O316" s="58"/>
    </row>
    <row r="317" spans="1:15" ht="15.75">
      <c r="A317" s="609"/>
      <c r="B317" s="251" t="s">
        <v>643</v>
      </c>
      <c r="C317" s="389">
        <v>270</v>
      </c>
      <c r="D317" s="325" t="s">
        <v>471</v>
      </c>
      <c r="E317" s="300" t="s">
        <v>650</v>
      </c>
      <c r="F317" s="295"/>
      <c r="G317" s="58"/>
      <c r="H317" s="609"/>
      <c r="I317" s="251" t="s">
        <v>643</v>
      </c>
      <c r="J317" s="381">
        <v>270</v>
      </c>
      <c r="K317" s="325" t="s">
        <v>471</v>
      </c>
      <c r="L317" s="300" t="s">
        <v>650</v>
      </c>
      <c r="M317" s="172"/>
      <c r="N317" s="58"/>
      <c r="O317" s="58"/>
    </row>
    <row r="318" spans="1:15" ht="15.75">
      <c r="A318" s="609"/>
      <c r="B318" s="251" t="s">
        <v>644</v>
      </c>
      <c r="C318" s="389">
        <v>0.5</v>
      </c>
      <c r="D318" s="325" t="s">
        <v>471</v>
      </c>
      <c r="E318" s="300" t="s">
        <v>650</v>
      </c>
      <c r="F318" s="295"/>
      <c r="G318" s="58"/>
      <c r="H318" s="609"/>
      <c r="I318" s="251" t="s">
        <v>644</v>
      </c>
      <c r="J318" s="381">
        <v>0.5</v>
      </c>
      <c r="K318" s="325" t="s">
        <v>471</v>
      </c>
      <c r="L318" s="300" t="s">
        <v>650</v>
      </c>
      <c r="M318" s="172"/>
      <c r="N318" s="58"/>
      <c r="O318" s="58"/>
    </row>
    <row r="319" spans="1:15" ht="15.75">
      <c r="A319" s="609"/>
      <c r="B319" s="252" t="s">
        <v>645</v>
      </c>
      <c r="C319" s="165">
        <v>190</v>
      </c>
      <c r="D319" s="325" t="s">
        <v>471</v>
      </c>
      <c r="E319" s="300" t="s">
        <v>650</v>
      </c>
      <c r="F319" s="295"/>
      <c r="G319" s="58"/>
      <c r="H319" s="609"/>
      <c r="I319" s="252" t="s">
        <v>645</v>
      </c>
      <c r="J319" s="381">
        <v>190</v>
      </c>
      <c r="K319" s="325" t="s">
        <v>471</v>
      </c>
      <c r="L319" s="300" t="s">
        <v>650</v>
      </c>
      <c r="M319" s="172" t="e">
        <f t="shared" si="8"/>
        <v>#VALUE!</v>
      </c>
      <c r="N319" s="58"/>
      <c r="O319" s="58"/>
    </row>
    <row r="320" spans="1:15" ht="15">
      <c r="A320" s="609"/>
      <c r="B320" s="252" t="s">
        <v>646</v>
      </c>
      <c r="C320" s="389">
        <v>500</v>
      </c>
      <c r="D320" s="325">
        <v>0.04</v>
      </c>
      <c r="E320" s="382" t="s">
        <v>651</v>
      </c>
      <c r="F320" s="295">
        <f>(D320/C320)*100</f>
        <v>0.008</v>
      </c>
      <c r="G320" s="58"/>
      <c r="H320" s="609"/>
      <c r="I320" s="252" t="s">
        <v>646</v>
      </c>
      <c r="J320" s="381">
        <v>500</v>
      </c>
      <c r="K320" s="325">
        <v>0.08</v>
      </c>
      <c r="L320" s="382" t="s">
        <v>651</v>
      </c>
      <c r="M320" s="172">
        <f t="shared" si="8"/>
        <v>0.016</v>
      </c>
      <c r="N320" s="58"/>
      <c r="O320" s="58"/>
    </row>
    <row r="321" spans="1:15" ht="15">
      <c r="A321" s="609"/>
      <c r="B321" s="252" t="s">
        <v>647</v>
      </c>
      <c r="C321" s="389">
        <v>50</v>
      </c>
      <c r="D321" s="325">
        <v>46</v>
      </c>
      <c r="E321" s="382" t="s">
        <v>652</v>
      </c>
      <c r="F321" s="295">
        <f>(D321/C321)*100</f>
        <v>92</v>
      </c>
      <c r="G321" s="58"/>
      <c r="H321" s="609"/>
      <c r="I321" s="252" t="s">
        <v>647</v>
      </c>
      <c r="J321" s="381">
        <v>50</v>
      </c>
      <c r="K321" s="325">
        <v>43</v>
      </c>
      <c r="L321" s="382" t="s">
        <v>652</v>
      </c>
      <c r="M321" s="172">
        <f t="shared" si="8"/>
        <v>86</v>
      </c>
      <c r="N321" s="58"/>
      <c r="O321" s="58"/>
    </row>
    <row r="322" spans="1:15" ht="15.75" thickBot="1">
      <c r="A322" s="610"/>
      <c r="B322" s="28" t="s">
        <v>464</v>
      </c>
      <c r="C322" s="386">
        <v>250</v>
      </c>
      <c r="D322" s="313">
        <v>34</v>
      </c>
      <c r="E322" s="302" t="s">
        <v>497</v>
      </c>
      <c r="F322" s="319">
        <f>(D322/C322)*100</f>
        <v>13.600000000000001</v>
      </c>
      <c r="G322" s="58"/>
      <c r="H322" s="610"/>
      <c r="I322" s="28" t="s">
        <v>464</v>
      </c>
      <c r="J322" s="308">
        <v>250</v>
      </c>
      <c r="K322" s="313">
        <v>38</v>
      </c>
      <c r="L322" s="302" t="s">
        <v>497</v>
      </c>
      <c r="M322" s="171">
        <f t="shared" si="8"/>
        <v>15.2</v>
      </c>
      <c r="N322" s="58"/>
      <c r="O322" s="58"/>
    </row>
    <row r="323" spans="1:15" ht="15.75" thickBot="1">
      <c r="A323" s="45"/>
      <c r="B323" s="9"/>
      <c r="C323" s="48"/>
      <c r="D323" s="72"/>
      <c r="E323" s="72"/>
      <c r="F323" s="75"/>
      <c r="G323" s="58"/>
      <c r="H323" s="58"/>
      <c r="I323" s="58"/>
      <c r="J323" s="264"/>
      <c r="K323" s="58"/>
      <c r="L323" s="58"/>
      <c r="M323" s="58"/>
      <c r="N323" s="58"/>
      <c r="O323" s="58"/>
    </row>
    <row r="324" spans="1:16" ht="19.5" customHeight="1" thickBot="1">
      <c r="A324" s="603" t="s">
        <v>188</v>
      </c>
      <c r="B324" s="603" t="s">
        <v>189</v>
      </c>
      <c r="C324" s="604" t="s">
        <v>512</v>
      </c>
      <c r="D324" s="605" t="s">
        <v>929</v>
      </c>
      <c r="E324" s="606"/>
      <c r="F324" s="607"/>
      <c r="H324" s="620" t="s">
        <v>188</v>
      </c>
      <c r="I324" s="624" t="s">
        <v>189</v>
      </c>
      <c r="J324" s="626" t="s">
        <v>512</v>
      </c>
      <c r="K324" s="605" t="s">
        <v>932</v>
      </c>
      <c r="L324" s="606"/>
      <c r="M324" s="607"/>
      <c r="N324" s="58"/>
      <c r="O324" s="58"/>
      <c r="P324" s="58"/>
    </row>
    <row r="325" spans="1:15" ht="114" customHeight="1" thickBot="1">
      <c r="A325" s="603"/>
      <c r="B325" s="603" t="s">
        <v>191</v>
      </c>
      <c r="C325" s="604" t="s">
        <v>192</v>
      </c>
      <c r="D325" s="296" t="s">
        <v>499</v>
      </c>
      <c r="E325" s="297" t="s">
        <v>511</v>
      </c>
      <c r="F325" s="298" t="s">
        <v>134</v>
      </c>
      <c r="H325" s="623"/>
      <c r="I325" s="625" t="s">
        <v>191</v>
      </c>
      <c r="J325" s="627" t="s">
        <v>192</v>
      </c>
      <c r="K325" s="296" t="s">
        <v>499</v>
      </c>
      <c r="L325" s="297" t="s">
        <v>511</v>
      </c>
      <c r="M325" s="298" t="s">
        <v>134</v>
      </c>
      <c r="N325" s="58"/>
      <c r="O325" s="58"/>
    </row>
    <row r="326" spans="1:15" ht="15.75" customHeight="1">
      <c r="A326" s="608" t="s">
        <v>618</v>
      </c>
      <c r="B326" s="502" t="s">
        <v>436</v>
      </c>
      <c r="C326" s="370"/>
      <c r="D326" s="316">
        <v>7.2</v>
      </c>
      <c r="E326" s="317" t="s">
        <v>648</v>
      </c>
      <c r="F326" s="318"/>
      <c r="G326" s="58"/>
      <c r="H326" s="636" t="s">
        <v>654</v>
      </c>
      <c r="I326" s="503" t="s">
        <v>436</v>
      </c>
      <c r="J326" s="504"/>
      <c r="K326" s="316">
        <v>7.4</v>
      </c>
      <c r="L326" s="317" t="s">
        <v>648</v>
      </c>
      <c r="M326" s="318"/>
      <c r="N326" s="58"/>
      <c r="O326" s="58"/>
    </row>
    <row r="327" spans="1:15" ht="60.75">
      <c r="A327" s="609"/>
      <c r="B327" s="505" t="s">
        <v>619</v>
      </c>
      <c r="C327" s="164">
        <v>2500</v>
      </c>
      <c r="D327" s="311">
        <v>918</v>
      </c>
      <c r="E327" s="300" t="s">
        <v>649</v>
      </c>
      <c r="F327" s="295">
        <f>(D327/C327)*100</f>
        <v>36.720000000000006</v>
      </c>
      <c r="G327" s="58"/>
      <c r="H327" s="637"/>
      <c r="I327" s="505" t="s">
        <v>619</v>
      </c>
      <c r="J327" s="274">
        <v>2500</v>
      </c>
      <c r="K327" s="311">
        <v>751</v>
      </c>
      <c r="L327" s="300" t="s">
        <v>649</v>
      </c>
      <c r="M327" s="295">
        <f>(K327/J327)*100</f>
        <v>30.04</v>
      </c>
      <c r="N327" s="58"/>
      <c r="O327" s="58"/>
    </row>
    <row r="328" spans="1:15" ht="15.75">
      <c r="A328" s="609"/>
      <c r="B328" s="61" t="s">
        <v>450</v>
      </c>
      <c r="C328" s="164">
        <v>10</v>
      </c>
      <c r="D328" s="311">
        <v>13.3</v>
      </c>
      <c r="E328" s="300" t="s">
        <v>650</v>
      </c>
      <c r="F328" s="295">
        <f>(D328/C328)*100</f>
        <v>133</v>
      </c>
      <c r="G328" s="58"/>
      <c r="H328" s="637"/>
      <c r="I328" s="61" t="s">
        <v>450</v>
      </c>
      <c r="J328" s="274">
        <v>10</v>
      </c>
      <c r="K328" s="311">
        <v>42</v>
      </c>
      <c r="L328" s="300" t="s">
        <v>650</v>
      </c>
      <c r="M328" s="295">
        <f>(K328/J328)*100</f>
        <v>420</v>
      </c>
      <c r="N328" s="58"/>
      <c r="O328" s="58"/>
    </row>
    <row r="329" spans="1:15" ht="15.75">
      <c r="A329" s="609"/>
      <c r="B329" s="61" t="s">
        <v>620</v>
      </c>
      <c r="C329" s="164">
        <v>4</v>
      </c>
      <c r="D329" s="311" t="s">
        <v>477</v>
      </c>
      <c r="E329" s="300" t="s">
        <v>650</v>
      </c>
      <c r="F329" s="295"/>
      <c r="G329" s="58"/>
      <c r="H329" s="637"/>
      <c r="I329" s="61" t="s">
        <v>620</v>
      </c>
      <c r="J329" s="274">
        <v>4</v>
      </c>
      <c r="K329" s="311" t="s">
        <v>473</v>
      </c>
      <c r="L329" s="300" t="s">
        <v>650</v>
      </c>
      <c r="M329" s="295"/>
      <c r="N329" s="58"/>
      <c r="O329" s="58"/>
    </row>
    <row r="330" spans="1:15" ht="15.75">
      <c r="A330" s="609"/>
      <c r="B330" s="505" t="s">
        <v>621</v>
      </c>
      <c r="C330" s="164">
        <v>5</v>
      </c>
      <c r="D330" s="311" t="s">
        <v>473</v>
      </c>
      <c r="E330" s="300" t="s">
        <v>650</v>
      </c>
      <c r="F330" s="295"/>
      <c r="G330" s="58"/>
      <c r="H330" s="637"/>
      <c r="I330" s="505" t="s">
        <v>621</v>
      </c>
      <c r="J330" s="274">
        <v>5</v>
      </c>
      <c r="K330" s="311" t="s">
        <v>477</v>
      </c>
      <c r="L330" s="300" t="s">
        <v>650</v>
      </c>
      <c r="M330" s="295"/>
      <c r="N330" s="58"/>
      <c r="O330" s="58"/>
    </row>
    <row r="331" spans="1:15" ht="15.75">
      <c r="A331" s="609"/>
      <c r="B331" s="61" t="s">
        <v>494</v>
      </c>
      <c r="C331" s="164">
        <v>50</v>
      </c>
      <c r="D331" s="311">
        <v>1.2</v>
      </c>
      <c r="E331" s="300" t="s">
        <v>650</v>
      </c>
      <c r="F331" s="295">
        <f>(D331/C331)*100</f>
        <v>2.4</v>
      </c>
      <c r="G331" s="58"/>
      <c r="H331" s="637"/>
      <c r="I331" s="61" t="s">
        <v>494</v>
      </c>
      <c r="J331" s="274">
        <v>50</v>
      </c>
      <c r="K331" s="311">
        <v>1.4</v>
      </c>
      <c r="L331" s="300" t="s">
        <v>650</v>
      </c>
      <c r="M331" s="295">
        <f>(K331/J331)*100</f>
        <v>2.8</v>
      </c>
      <c r="N331" s="58"/>
      <c r="O331" s="58"/>
    </row>
    <row r="332" spans="1:15" ht="15.75">
      <c r="A332" s="609"/>
      <c r="B332" s="61" t="s">
        <v>622</v>
      </c>
      <c r="C332" s="164">
        <v>50</v>
      </c>
      <c r="D332" s="311">
        <v>3.5</v>
      </c>
      <c r="E332" s="300" t="s">
        <v>650</v>
      </c>
      <c r="F332" s="295">
        <f>(D332/C332)*100</f>
        <v>7.000000000000001</v>
      </c>
      <c r="G332" s="58"/>
      <c r="H332" s="637"/>
      <c r="I332" s="61" t="s">
        <v>622</v>
      </c>
      <c r="J332" s="274">
        <v>50</v>
      </c>
      <c r="K332" s="311">
        <v>3.7</v>
      </c>
      <c r="L332" s="300" t="s">
        <v>650</v>
      </c>
      <c r="M332" s="295">
        <f>(K332/J332)*100</f>
        <v>7.400000000000001</v>
      </c>
      <c r="N332" s="58"/>
      <c r="O332" s="58"/>
    </row>
    <row r="333" spans="1:15" ht="15.75">
      <c r="A333" s="609"/>
      <c r="B333" s="61" t="s">
        <v>454</v>
      </c>
      <c r="C333" s="164">
        <v>200</v>
      </c>
      <c r="D333" s="311">
        <v>104</v>
      </c>
      <c r="E333" s="300" t="s">
        <v>650</v>
      </c>
      <c r="F333" s="295">
        <f>(D333/C333)*100</f>
        <v>52</v>
      </c>
      <c r="G333" s="58"/>
      <c r="H333" s="637"/>
      <c r="I333" s="61" t="s">
        <v>454</v>
      </c>
      <c r="J333" s="274">
        <v>200</v>
      </c>
      <c r="K333" s="311">
        <v>129</v>
      </c>
      <c r="L333" s="300" t="s">
        <v>650</v>
      </c>
      <c r="M333" s="295">
        <f>(K333/J333)*100</f>
        <v>64.5</v>
      </c>
      <c r="N333" s="58"/>
      <c r="O333" s="58"/>
    </row>
    <row r="334" spans="1:15" ht="15.75">
      <c r="A334" s="609"/>
      <c r="B334" s="61" t="s">
        <v>623</v>
      </c>
      <c r="C334" s="164">
        <v>50</v>
      </c>
      <c r="D334" s="312">
        <v>166</v>
      </c>
      <c r="E334" s="300" t="s">
        <v>650</v>
      </c>
      <c r="F334" s="295">
        <f>(D334/C334)*100</f>
        <v>332</v>
      </c>
      <c r="G334" s="58"/>
      <c r="H334" s="637"/>
      <c r="I334" s="61" t="s">
        <v>623</v>
      </c>
      <c r="J334" s="274">
        <v>50</v>
      </c>
      <c r="K334" s="312">
        <v>182</v>
      </c>
      <c r="L334" s="300" t="s">
        <v>650</v>
      </c>
      <c r="M334" s="295">
        <f>(K334/J334)*100</f>
        <v>364</v>
      </c>
      <c r="N334" s="58"/>
      <c r="O334" s="58"/>
    </row>
    <row r="335" spans="1:15" ht="15.75">
      <c r="A335" s="609"/>
      <c r="B335" s="61" t="s">
        <v>455</v>
      </c>
      <c r="C335" s="164">
        <v>1</v>
      </c>
      <c r="D335" s="312" t="s">
        <v>474</v>
      </c>
      <c r="E335" s="300" t="s">
        <v>650</v>
      </c>
      <c r="F335" s="295"/>
      <c r="G335" s="58"/>
      <c r="H335" s="637"/>
      <c r="I335" s="61" t="s">
        <v>455</v>
      </c>
      <c r="J335" s="274">
        <v>1</v>
      </c>
      <c r="K335" s="312" t="s">
        <v>474</v>
      </c>
      <c r="L335" s="300" t="s">
        <v>650</v>
      </c>
      <c r="M335" s="295"/>
      <c r="N335" s="58"/>
      <c r="O335" s="58"/>
    </row>
    <row r="336" spans="1:15" ht="15.75">
      <c r="A336" s="609"/>
      <c r="B336" s="61" t="s">
        <v>624</v>
      </c>
      <c r="C336" s="164">
        <v>20</v>
      </c>
      <c r="D336" s="312" t="s">
        <v>479</v>
      </c>
      <c r="E336" s="300" t="s">
        <v>650</v>
      </c>
      <c r="F336" s="295"/>
      <c r="G336" s="58"/>
      <c r="H336" s="637"/>
      <c r="I336" s="61" t="s">
        <v>624</v>
      </c>
      <c r="J336" s="274">
        <v>20</v>
      </c>
      <c r="K336" s="312" t="s">
        <v>479</v>
      </c>
      <c r="L336" s="300" t="s">
        <v>650</v>
      </c>
      <c r="M336" s="295"/>
      <c r="N336" s="58"/>
      <c r="O336" s="58"/>
    </row>
    <row r="337" spans="1:15" ht="15.75">
      <c r="A337" s="609"/>
      <c r="B337" s="61" t="s">
        <v>415</v>
      </c>
      <c r="C337" s="164">
        <v>10</v>
      </c>
      <c r="D337" s="312" t="s">
        <v>473</v>
      </c>
      <c r="E337" s="300" t="s">
        <v>650</v>
      </c>
      <c r="F337" s="295"/>
      <c r="G337" s="58"/>
      <c r="H337" s="637"/>
      <c r="I337" s="61" t="s">
        <v>415</v>
      </c>
      <c r="J337" s="274">
        <v>10</v>
      </c>
      <c r="K337" s="312" t="s">
        <v>473</v>
      </c>
      <c r="L337" s="300" t="s">
        <v>650</v>
      </c>
      <c r="M337" s="295"/>
      <c r="N337" s="58"/>
      <c r="O337" s="58"/>
    </row>
    <row r="338" spans="1:15" ht="15.75">
      <c r="A338" s="609"/>
      <c r="B338" s="61" t="s">
        <v>453</v>
      </c>
      <c r="C338" s="164">
        <v>1000</v>
      </c>
      <c r="D338" s="312">
        <v>1.2</v>
      </c>
      <c r="E338" s="300" t="s">
        <v>650</v>
      </c>
      <c r="F338" s="295">
        <f>(D338/C338)*100</f>
        <v>0.12</v>
      </c>
      <c r="G338" s="58"/>
      <c r="H338" s="637"/>
      <c r="I338" s="61" t="s">
        <v>453</v>
      </c>
      <c r="J338" s="274">
        <v>1000</v>
      </c>
      <c r="K338" s="312">
        <v>1.6</v>
      </c>
      <c r="L338" s="300" t="s">
        <v>650</v>
      </c>
      <c r="M338" s="295">
        <f>(K338/J338)*100</f>
        <v>0.16</v>
      </c>
      <c r="N338" s="58"/>
      <c r="O338" s="58"/>
    </row>
    <row r="339" spans="1:15" ht="15.75">
      <c r="A339" s="609"/>
      <c r="B339" s="61" t="s">
        <v>463</v>
      </c>
      <c r="C339" s="164">
        <v>1500</v>
      </c>
      <c r="D339" s="312">
        <v>1704</v>
      </c>
      <c r="E339" s="300" t="s">
        <v>650</v>
      </c>
      <c r="F339" s="295">
        <f>(D339/C339)*100</f>
        <v>113.6</v>
      </c>
      <c r="G339" s="58"/>
      <c r="H339" s="637"/>
      <c r="I339" s="61" t="s">
        <v>463</v>
      </c>
      <c r="J339" s="274">
        <v>1500</v>
      </c>
      <c r="K339" s="312">
        <v>1745</v>
      </c>
      <c r="L339" s="300" t="s">
        <v>650</v>
      </c>
      <c r="M339" s="346">
        <f>(K339/J339)*100</f>
        <v>116.33333333333333</v>
      </c>
      <c r="N339" s="58"/>
      <c r="O339" s="58"/>
    </row>
    <row r="340" spans="1:15" ht="15.75">
      <c r="A340" s="609"/>
      <c r="B340" s="61" t="s">
        <v>930</v>
      </c>
      <c r="C340" s="164">
        <v>500</v>
      </c>
      <c r="D340" s="312" t="s">
        <v>931</v>
      </c>
      <c r="E340" s="300" t="s">
        <v>650</v>
      </c>
      <c r="F340" s="295"/>
      <c r="G340" s="58"/>
      <c r="H340" s="637"/>
      <c r="I340" s="61" t="s">
        <v>930</v>
      </c>
      <c r="J340" s="274">
        <v>500</v>
      </c>
      <c r="K340" s="312" t="s">
        <v>931</v>
      </c>
      <c r="L340" s="300" t="s">
        <v>650</v>
      </c>
      <c r="M340" s="295"/>
      <c r="N340" s="58"/>
      <c r="O340" s="58"/>
    </row>
    <row r="341" spans="1:15" ht="15.75">
      <c r="A341" s="609"/>
      <c r="B341" s="61" t="s">
        <v>465</v>
      </c>
      <c r="C341" s="164">
        <v>250</v>
      </c>
      <c r="D341" s="312">
        <v>57</v>
      </c>
      <c r="E341" s="383" t="s">
        <v>497</v>
      </c>
      <c r="F341" s="295">
        <f>(D341/C341)*100</f>
        <v>22.8</v>
      </c>
      <c r="G341" s="58"/>
      <c r="H341" s="637"/>
      <c r="I341" s="61" t="s">
        <v>465</v>
      </c>
      <c r="J341" s="274">
        <v>250</v>
      </c>
      <c r="K341" s="312">
        <v>107</v>
      </c>
      <c r="L341" s="300" t="s">
        <v>497</v>
      </c>
      <c r="M341" s="295">
        <f>(K341/J341)*100</f>
        <v>42.8</v>
      </c>
      <c r="N341" s="58"/>
      <c r="O341" s="58"/>
    </row>
    <row r="342" spans="1:15" ht="15.75">
      <c r="A342" s="609"/>
      <c r="B342" s="61" t="s">
        <v>625</v>
      </c>
      <c r="C342" s="164">
        <v>1.5</v>
      </c>
      <c r="D342" s="312" t="s">
        <v>653</v>
      </c>
      <c r="E342" s="300" t="s">
        <v>650</v>
      </c>
      <c r="F342" s="295"/>
      <c r="G342" s="58"/>
      <c r="H342" s="637"/>
      <c r="I342" s="61" t="s">
        <v>625</v>
      </c>
      <c r="J342" s="274">
        <v>1.5</v>
      </c>
      <c r="K342" s="312" t="s">
        <v>653</v>
      </c>
      <c r="L342" s="300" t="s">
        <v>650</v>
      </c>
      <c r="M342" s="346"/>
      <c r="N342" s="58"/>
      <c r="O342" s="58"/>
    </row>
    <row r="343" spans="1:15" ht="15.75">
      <c r="A343" s="609"/>
      <c r="B343" s="506" t="s">
        <v>626</v>
      </c>
      <c r="C343" s="165">
        <v>0.15</v>
      </c>
      <c r="D343" s="325" t="s">
        <v>653</v>
      </c>
      <c r="E343" s="300" t="s">
        <v>650</v>
      </c>
      <c r="F343" s="295"/>
      <c r="G343" s="58"/>
      <c r="H343" s="637"/>
      <c r="I343" s="506" t="s">
        <v>626</v>
      </c>
      <c r="J343" s="507">
        <v>0.15</v>
      </c>
      <c r="K343" s="325" t="s">
        <v>653</v>
      </c>
      <c r="L343" s="300" t="s">
        <v>650</v>
      </c>
      <c r="M343" s="172"/>
      <c r="N343" s="58"/>
      <c r="O343" s="58"/>
    </row>
    <row r="344" spans="1:15" ht="15.75">
      <c r="A344" s="609"/>
      <c r="B344" s="506" t="s">
        <v>627</v>
      </c>
      <c r="C344" s="165">
        <v>0.5</v>
      </c>
      <c r="D344" s="325" t="s">
        <v>653</v>
      </c>
      <c r="E344" s="300" t="s">
        <v>650</v>
      </c>
      <c r="F344" s="295"/>
      <c r="G344" s="58"/>
      <c r="H344" s="637"/>
      <c r="I344" s="506" t="s">
        <v>627</v>
      </c>
      <c r="J344" s="507">
        <v>0.5</v>
      </c>
      <c r="K344" s="325" t="s">
        <v>653</v>
      </c>
      <c r="L344" s="300" t="s">
        <v>650</v>
      </c>
      <c r="M344" s="172"/>
      <c r="N344" s="58"/>
      <c r="O344" s="58"/>
    </row>
    <row r="345" spans="1:15" ht="15.75">
      <c r="A345" s="609"/>
      <c r="B345" s="506" t="s">
        <v>628</v>
      </c>
      <c r="C345" s="165">
        <v>3</v>
      </c>
      <c r="D345" s="325" t="s">
        <v>653</v>
      </c>
      <c r="E345" s="300" t="s">
        <v>650</v>
      </c>
      <c r="F345" s="295"/>
      <c r="G345" s="58"/>
      <c r="H345" s="637"/>
      <c r="I345" s="506" t="s">
        <v>628</v>
      </c>
      <c r="J345" s="507">
        <v>3</v>
      </c>
      <c r="K345" s="325" t="s">
        <v>653</v>
      </c>
      <c r="L345" s="300" t="s">
        <v>650</v>
      </c>
      <c r="M345" s="172"/>
      <c r="N345" s="58"/>
      <c r="O345" s="58"/>
    </row>
    <row r="346" spans="1:15" ht="15.75">
      <c r="A346" s="609"/>
      <c r="B346" s="506" t="s">
        <v>629</v>
      </c>
      <c r="C346" s="165">
        <v>0.05</v>
      </c>
      <c r="D346" s="325" t="s">
        <v>471</v>
      </c>
      <c r="E346" s="300" t="s">
        <v>650</v>
      </c>
      <c r="F346" s="295"/>
      <c r="G346" s="58"/>
      <c r="H346" s="637"/>
      <c r="I346" s="506" t="s">
        <v>629</v>
      </c>
      <c r="J346" s="507">
        <v>0.05</v>
      </c>
      <c r="K346" s="325" t="s">
        <v>471</v>
      </c>
      <c r="L346" s="300" t="s">
        <v>650</v>
      </c>
      <c r="M346" s="172"/>
      <c r="N346" s="58"/>
      <c r="O346" s="58"/>
    </row>
    <row r="347" spans="1:15" ht="15.75">
      <c r="A347" s="609"/>
      <c r="B347" s="506" t="s">
        <v>630</v>
      </c>
      <c r="C347" s="165">
        <v>1.5</v>
      </c>
      <c r="D347" s="325">
        <v>0.02</v>
      </c>
      <c r="E347" s="300" t="s">
        <v>650</v>
      </c>
      <c r="F347" s="346">
        <f>(D347/C347)*100</f>
        <v>1.3333333333333335</v>
      </c>
      <c r="G347" s="58"/>
      <c r="H347" s="637"/>
      <c r="I347" s="506" t="s">
        <v>630</v>
      </c>
      <c r="J347" s="507">
        <v>1.5</v>
      </c>
      <c r="K347" s="325">
        <v>0.02</v>
      </c>
      <c r="L347" s="300" t="s">
        <v>650</v>
      </c>
      <c r="M347" s="172">
        <f>(K347/J347)*100</f>
        <v>1.3333333333333335</v>
      </c>
      <c r="N347" s="58"/>
      <c r="O347" s="58"/>
    </row>
    <row r="348" spans="1:15" ht="15.75">
      <c r="A348" s="609"/>
      <c r="B348" s="506" t="s">
        <v>631</v>
      </c>
      <c r="C348" s="165">
        <v>1.1</v>
      </c>
      <c r="D348" s="325">
        <v>1</v>
      </c>
      <c r="E348" s="300" t="s">
        <v>650</v>
      </c>
      <c r="F348" s="346">
        <f>(D348/C348)*100</f>
        <v>90.9090909090909</v>
      </c>
      <c r="G348" s="58"/>
      <c r="H348" s="637"/>
      <c r="I348" s="506" t="s">
        <v>631</v>
      </c>
      <c r="J348" s="507">
        <v>1.1</v>
      </c>
      <c r="K348" s="325">
        <v>1</v>
      </c>
      <c r="L348" s="300" t="s">
        <v>650</v>
      </c>
      <c r="M348" s="172">
        <f>(K348/J348)*100</f>
        <v>90.9090909090909</v>
      </c>
      <c r="N348" s="58"/>
      <c r="O348" s="58"/>
    </row>
    <row r="349" spans="1:15" ht="15.75">
      <c r="A349" s="609"/>
      <c r="B349" s="506" t="s">
        <v>632</v>
      </c>
      <c r="C349" s="165">
        <v>0.15</v>
      </c>
      <c r="D349" s="325" t="s">
        <v>471</v>
      </c>
      <c r="E349" s="300" t="s">
        <v>650</v>
      </c>
      <c r="F349" s="295"/>
      <c r="G349" s="58"/>
      <c r="H349" s="637"/>
      <c r="I349" s="506" t="s">
        <v>632</v>
      </c>
      <c r="J349" s="507">
        <v>0.15</v>
      </c>
      <c r="K349" s="325" t="s">
        <v>471</v>
      </c>
      <c r="L349" s="300" t="s">
        <v>650</v>
      </c>
      <c r="M349" s="172"/>
      <c r="N349" s="58"/>
      <c r="O349" s="58"/>
    </row>
    <row r="350" spans="1:15" ht="30.75">
      <c r="A350" s="609"/>
      <c r="B350" s="508" t="s">
        <v>633</v>
      </c>
      <c r="C350" s="165">
        <v>10</v>
      </c>
      <c r="D350" s="325">
        <v>1</v>
      </c>
      <c r="E350" s="300" t="s">
        <v>650</v>
      </c>
      <c r="F350" s="295">
        <f>(D350/C350)*100</f>
        <v>10</v>
      </c>
      <c r="G350" s="58"/>
      <c r="H350" s="637"/>
      <c r="I350" s="508" t="s">
        <v>633</v>
      </c>
      <c r="J350" s="507">
        <v>10</v>
      </c>
      <c r="K350" s="325">
        <v>1</v>
      </c>
      <c r="L350" s="300" t="s">
        <v>650</v>
      </c>
      <c r="M350" s="172">
        <f>(K350/J350)*100</f>
        <v>10</v>
      </c>
      <c r="N350" s="58"/>
      <c r="O350" s="58"/>
    </row>
    <row r="351" spans="1:15" ht="15.75">
      <c r="A351" s="609"/>
      <c r="B351" s="506" t="s">
        <v>634</v>
      </c>
      <c r="C351" s="165">
        <v>810</v>
      </c>
      <c r="D351" s="325" t="s">
        <v>471</v>
      </c>
      <c r="E351" s="300" t="s">
        <v>650</v>
      </c>
      <c r="F351" s="295"/>
      <c r="G351" s="58"/>
      <c r="H351" s="637"/>
      <c r="I351" s="506" t="s">
        <v>634</v>
      </c>
      <c r="J351" s="507">
        <v>810</v>
      </c>
      <c r="K351" s="325" t="s">
        <v>471</v>
      </c>
      <c r="L351" s="300" t="s">
        <v>650</v>
      </c>
      <c r="M351" s="172"/>
      <c r="N351" s="58"/>
      <c r="O351" s="58"/>
    </row>
    <row r="352" spans="1:15" ht="15.75">
      <c r="A352" s="609"/>
      <c r="B352" s="506" t="s">
        <v>635</v>
      </c>
      <c r="C352" s="165">
        <v>60</v>
      </c>
      <c r="D352" s="325" t="s">
        <v>471</v>
      </c>
      <c r="E352" s="300" t="s">
        <v>650</v>
      </c>
      <c r="F352" s="295"/>
      <c r="G352" s="58"/>
      <c r="H352" s="637"/>
      <c r="I352" s="506" t="s">
        <v>635</v>
      </c>
      <c r="J352" s="507">
        <v>60</v>
      </c>
      <c r="K352" s="325" t="s">
        <v>471</v>
      </c>
      <c r="L352" s="300" t="s">
        <v>650</v>
      </c>
      <c r="M352" s="172"/>
      <c r="N352" s="58"/>
      <c r="O352" s="58"/>
    </row>
    <row r="353" spans="1:15" ht="15.75">
      <c r="A353" s="609"/>
      <c r="B353" s="506" t="s">
        <v>636</v>
      </c>
      <c r="C353" s="165">
        <v>0.15</v>
      </c>
      <c r="D353" s="325" t="s">
        <v>471</v>
      </c>
      <c r="E353" s="300" t="s">
        <v>650</v>
      </c>
      <c r="F353" s="295"/>
      <c r="G353" s="58"/>
      <c r="H353" s="637"/>
      <c r="I353" s="506" t="s">
        <v>636</v>
      </c>
      <c r="J353" s="507">
        <v>0.15</v>
      </c>
      <c r="K353" s="325" t="s">
        <v>471</v>
      </c>
      <c r="L353" s="300" t="s">
        <v>650</v>
      </c>
      <c r="M353" s="172"/>
      <c r="N353" s="58"/>
      <c r="O353" s="58"/>
    </row>
    <row r="354" spans="1:15" ht="15.75">
      <c r="A354" s="609"/>
      <c r="B354" s="506" t="s">
        <v>637</v>
      </c>
      <c r="C354" s="165">
        <v>0.2</v>
      </c>
      <c r="D354" s="325" t="s">
        <v>471</v>
      </c>
      <c r="E354" s="300" t="s">
        <v>650</v>
      </c>
      <c r="F354" s="295"/>
      <c r="G354" s="58"/>
      <c r="H354" s="637"/>
      <c r="I354" s="506" t="s">
        <v>637</v>
      </c>
      <c r="J354" s="507">
        <v>0.2</v>
      </c>
      <c r="K354" s="325" t="s">
        <v>471</v>
      </c>
      <c r="L354" s="300" t="s">
        <v>650</v>
      </c>
      <c r="M354" s="172"/>
      <c r="N354" s="58"/>
      <c r="O354" s="58"/>
    </row>
    <row r="355" spans="1:15" ht="30.75">
      <c r="A355" s="609"/>
      <c r="B355" s="508" t="s">
        <v>638</v>
      </c>
      <c r="C355" s="165">
        <v>0.05</v>
      </c>
      <c r="D355" s="325" t="s">
        <v>471</v>
      </c>
      <c r="E355" s="300" t="s">
        <v>650</v>
      </c>
      <c r="F355" s="295"/>
      <c r="G355" s="58"/>
      <c r="H355" s="637"/>
      <c r="I355" s="508" t="s">
        <v>638</v>
      </c>
      <c r="J355" s="507">
        <v>0.05</v>
      </c>
      <c r="K355" s="325" t="s">
        <v>471</v>
      </c>
      <c r="L355" s="300" t="s">
        <v>650</v>
      </c>
      <c r="M355" s="172"/>
      <c r="N355" s="58"/>
      <c r="O355" s="58"/>
    </row>
    <row r="356" spans="1:15" ht="15.75">
      <c r="A356" s="609"/>
      <c r="B356" s="508" t="s">
        <v>639</v>
      </c>
      <c r="C356" s="165">
        <v>0.3</v>
      </c>
      <c r="D356" s="325" t="s">
        <v>471</v>
      </c>
      <c r="E356" s="300" t="s">
        <v>650</v>
      </c>
      <c r="F356" s="295"/>
      <c r="G356" s="58"/>
      <c r="H356" s="637"/>
      <c r="I356" s="508" t="s">
        <v>639</v>
      </c>
      <c r="J356" s="507">
        <v>0.3</v>
      </c>
      <c r="K356" s="325" t="s">
        <v>471</v>
      </c>
      <c r="L356" s="300" t="s">
        <v>650</v>
      </c>
      <c r="M356" s="172"/>
      <c r="N356" s="58"/>
      <c r="O356" s="58"/>
    </row>
    <row r="357" spans="1:15" ht="30.75">
      <c r="A357" s="609"/>
      <c r="B357" s="508" t="s">
        <v>640</v>
      </c>
      <c r="C357" s="165">
        <v>0.13</v>
      </c>
      <c r="D357" s="325" t="s">
        <v>471</v>
      </c>
      <c r="E357" s="300" t="s">
        <v>650</v>
      </c>
      <c r="F357" s="295"/>
      <c r="G357" s="58"/>
      <c r="H357" s="637"/>
      <c r="I357" s="508" t="s">
        <v>640</v>
      </c>
      <c r="J357" s="507">
        <v>0.13</v>
      </c>
      <c r="K357" s="325" t="s">
        <v>471</v>
      </c>
      <c r="L357" s="300" t="s">
        <v>650</v>
      </c>
      <c r="M357" s="172"/>
      <c r="N357" s="58"/>
      <c r="O357" s="58"/>
    </row>
    <row r="358" spans="1:15" ht="30.75">
      <c r="A358" s="609"/>
      <c r="B358" s="508" t="s">
        <v>641</v>
      </c>
      <c r="C358" s="165">
        <v>0.17</v>
      </c>
      <c r="D358" s="325" t="s">
        <v>471</v>
      </c>
      <c r="E358" s="300" t="s">
        <v>650</v>
      </c>
      <c r="F358" s="295"/>
      <c r="G358" s="58"/>
      <c r="H358" s="637"/>
      <c r="I358" s="508" t="s">
        <v>641</v>
      </c>
      <c r="J358" s="507">
        <v>0.17</v>
      </c>
      <c r="K358" s="325" t="s">
        <v>471</v>
      </c>
      <c r="L358" s="300" t="s">
        <v>650</v>
      </c>
      <c r="M358" s="172"/>
      <c r="N358" s="58"/>
      <c r="O358" s="58"/>
    </row>
    <row r="359" spans="1:15" ht="15">
      <c r="A359" s="609"/>
      <c r="B359" s="506" t="s">
        <v>646</v>
      </c>
      <c r="C359" s="165">
        <v>500</v>
      </c>
      <c r="D359" s="325" t="s">
        <v>477</v>
      </c>
      <c r="E359" s="382" t="s">
        <v>651</v>
      </c>
      <c r="F359" s="295"/>
      <c r="G359" s="58"/>
      <c r="H359" s="637"/>
      <c r="I359" s="506" t="s">
        <v>646</v>
      </c>
      <c r="J359" s="507">
        <v>500</v>
      </c>
      <c r="K359" s="325">
        <v>0.07</v>
      </c>
      <c r="L359" s="382" t="s">
        <v>651</v>
      </c>
      <c r="M359" s="172">
        <f>(K359/J359)*100</f>
        <v>0.014000000000000002</v>
      </c>
      <c r="N359" s="58"/>
      <c r="O359" s="58"/>
    </row>
    <row r="360" spans="1:15" ht="15">
      <c r="A360" s="609"/>
      <c r="B360" s="506" t="s">
        <v>647</v>
      </c>
      <c r="C360" s="165">
        <v>50</v>
      </c>
      <c r="D360" s="325">
        <v>44</v>
      </c>
      <c r="E360" s="382" t="s">
        <v>652</v>
      </c>
      <c r="F360" s="295">
        <f>(D360/C360)*100</f>
        <v>88</v>
      </c>
      <c r="G360" s="58"/>
      <c r="H360" s="637"/>
      <c r="I360" s="506" t="s">
        <v>647</v>
      </c>
      <c r="J360" s="507">
        <v>50</v>
      </c>
      <c r="K360" s="325">
        <v>45</v>
      </c>
      <c r="L360" s="382" t="s">
        <v>652</v>
      </c>
      <c r="M360" s="172">
        <f>(K360/J360)*100</f>
        <v>90</v>
      </c>
      <c r="N360" s="58"/>
      <c r="O360" s="58"/>
    </row>
    <row r="361" spans="1:15" ht="15.75" thickBot="1">
      <c r="A361" s="610"/>
      <c r="B361" s="56" t="s">
        <v>464</v>
      </c>
      <c r="C361" s="166">
        <v>250</v>
      </c>
      <c r="D361" s="313">
        <v>35</v>
      </c>
      <c r="E361" s="302" t="s">
        <v>497</v>
      </c>
      <c r="F361" s="319">
        <f>(D361/C361)*100</f>
        <v>14.000000000000002</v>
      </c>
      <c r="G361" s="58"/>
      <c r="H361" s="638"/>
      <c r="I361" s="509" t="s">
        <v>464</v>
      </c>
      <c r="J361" s="276">
        <v>250</v>
      </c>
      <c r="K361" s="313">
        <v>38</v>
      </c>
      <c r="L361" s="302" t="s">
        <v>497</v>
      </c>
      <c r="M361" s="174">
        <f>(K361/J361)*100</f>
        <v>15.2</v>
      </c>
      <c r="N361" s="58"/>
      <c r="O361" s="58"/>
    </row>
    <row r="362" spans="1:15" ht="15.75" thickBot="1">
      <c r="A362" s="45"/>
      <c r="B362" s="9"/>
      <c r="C362" s="48"/>
      <c r="D362" s="72"/>
      <c r="E362" s="72"/>
      <c r="F362" s="75"/>
      <c r="G362" s="58"/>
      <c r="H362" s="58"/>
      <c r="I362" s="58"/>
      <c r="J362" s="264"/>
      <c r="K362" s="58"/>
      <c r="L362" s="58"/>
      <c r="M362" s="58"/>
      <c r="N362" s="58"/>
      <c r="O362" s="58"/>
    </row>
    <row r="363" spans="1:16" ht="19.5" customHeight="1" thickBot="1">
      <c r="A363" s="603" t="s">
        <v>188</v>
      </c>
      <c r="B363" s="603" t="s">
        <v>189</v>
      </c>
      <c r="C363" s="604" t="s">
        <v>512</v>
      </c>
      <c r="D363" s="605" t="s">
        <v>933</v>
      </c>
      <c r="E363" s="606"/>
      <c r="F363" s="607"/>
      <c r="H363" s="620" t="s">
        <v>188</v>
      </c>
      <c r="I363" s="624" t="s">
        <v>189</v>
      </c>
      <c r="J363" s="626" t="s">
        <v>512</v>
      </c>
      <c r="K363" s="605" t="s">
        <v>935</v>
      </c>
      <c r="L363" s="606"/>
      <c r="M363" s="607"/>
      <c r="N363" s="58"/>
      <c r="O363" s="58"/>
      <c r="P363" s="58"/>
    </row>
    <row r="364" spans="1:15" ht="114" customHeight="1" thickBot="1">
      <c r="A364" s="603"/>
      <c r="B364" s="603" t="s">
        <v>191</v>
      </c>
      <c r="C364" s="604" t="s">
        <v>192</v>
      </c>
      <c r="D364" s="296" t="s">
        <v>499</v>
      </c>
      <c r="E364" s="297" t="s">
        <v>511</v>
      </c>
      <c r="F364" s="298" t="s">
        <v>134</v>
      </c>
      <c r="H364" s="623"/>
      <c r="I364" s="625" t="s">
        <v>191</v>
      </c>
      <c r="J364" s="627" t="s">
        <v>192</v>
      </c>
      <c r="K364" s="296" t="s">
        <v>499</v>
      </c>
      <c r="L364" s="297" t="s">
        <v>511</v>
      </c>
      <c r="M364" s="298" t="s">
        <v>134</v>
      </c>
      <c r="N364" s="58"/>
      <c r="O364" s="58"/>
    </row>
    <row r="365" spans="1:15" ht="15.75" customHeight="1">
      <c r="A365" s="608" t="s">
        <v>618</v>
      </c>
      <c r="B365" s="107" t="s">
        <v>436</v>
      </c>
      <c r="C365" s="384"/>
      <c r="D365" s="316">
        <v>8.01</v>
      </c>
      <c r="E365" s="317" t="s">
        <v>648</v>
      </c>
      <c r="F365" s="318"/>
      <c r="G365" s="58"/>
      <c r="H365" s="609" t="s">
        <v>654</v>
      </c>
      <c r="I365" s="390" t="s">
        <v>436</v>
      </c>
      <c r="J365" s="391"/>
      <c r="K365" s="310">
        <v>7.95</v>
      </c>
      <c r="L365" s="299" t="s">
        <v>648</v>
      </c>
      <c r="M365" s="295"/>
      <c r="N365" s="58"/>
      <c r="O365" s="58"/>
    </row>
    <row r="366" spans="1:15" ht="60.75">
      <c r="A366" s="609"/>
      <c r="B366" s="223" t="s">
        <v>619</v>
      </c>
      <c r="C366" s="385">
        <v>2500</v>
      </c>
      <c r="D366" s="311">
        <v>605</v>
      </c>
      <c r="E366" s="300" t="s">
        <v>649</v>
      </c>
      <c r="F366" s="295">
        <f>(D366/C366)*100</f>
        <v>24.2</v>
      </c>
      <c r="G366" s="58"/>
      <c r="H366" s="609"/>
      <c r="I366" s="223" t="s">
        <v>619</v>
      </c>
      <c r="J366" s="307">
        <v>2500</v>
      </c>
      <c r="K366" s="311">
        <v>745</v>
      </c>
      <c r="L366" s="300" t="s">
        <v>655</v>
      </c>
      <c r="M366" s="295">
        <f>(K366/J366)*100</f>
        <v>29.799999999999997</v>
      </c>
      <c r="N366" s="58"/>
      <c r="O366" s="58"/>
    </row>
    <row r="367" spans="1:15" ht="15.75">
      <c r="A367" s="609"/>
      <c r="B367" s="24" t="s">
        <v>450</v>
      </c>
      <c r="C367" s="385">
        <v>10</v>
      </c>
      <c r="D367" s="311">
        <v>16</v>
      </c>
      <c r="E367" s="300" t="s">
        <v>650</v>
      </c>
      <c r="F367" s="295">
        <f>(D367/C367)*100</f>
        <v>160</v>
      </c>
      <c r="G367" s="58"/>
      <c r="H367" s="609"/>
      <c r="I367" s="24" t="s">
        <v>450</v>
      </c>
      <c r="J367" s="307">
        <v>10</v>
      </c>
      <c r="K367" s="311">
        <v>27</v>
      </c>
      <c r="L367" s="300" t="s">
        <v>656</v>
      </c>
      <c r="M367" s="295">
        <f>(K367/J367)*100</f>
        <v>270</v>
      </c>
      <c r="N367" s="58"/>
      <c r="O367" s="58"/>
    </row>
    <row r="368" spans="1:15" ht="15.75">
      <c r="A368" s="609"/>
      <c r="B368" s="24" t="s">
        <v>620</v>
      </c>
      <c r="C368" s="385">
        <v>4</v>
      </c>
      <c r="D368" s="311" t="s">
        <v>477</v>
      </c>
      <c r="E368" s="300" t="s">
        <v>650</v>
      </c>
      <c r="F368" s="295"/>
      <c r="G368" s="58"/>
      <c r="H368" s="609"/>
      <c r="I368" s="24" t="s">
        <v>620</v>
      </c>
      <c r="J368" s="307">
        <v>4</v>
      </c>
      <c r="K368" s="311" t="s">
        <v>477</v>
      </c>
      <c r="L368" s="300" t="s">
        <v>656</v>
      </c>
      <c r="M368" s="295"/>
      <c r="N368" s="58"/>
      <c r="O368" s="58"/>
    </row>
    <row r="369" spans="1:15" ht="15.75">
      <c r="A369" s="609"/>
      <c r="B369" s="223" t="s">
        <v>621</v>
      </c>
      <c r="C369" s="385">
        <v>5</v>
      </c>
      <c r="D369" s="311" t="s">
        <v>477</v>
      </c>
      <c r="E369" s="300" t="s">
        <v>650</v>
      </c>
      <c r="F369" s="295"/>
      <c r="G369" s="58"/>
      <c r="H369" s="609"/>
      <c r="I369" s="223" t="s">
        <v>621</v>
      </c>
      <c r="J369" s="307">
        <v>5</v>
      </c>
      <c r="K369" s="311" t="s">
        <v>477</v>
      </c>
      <c r="L369" s="300" t="s">
        <v>656</v>
      </c>
      <c r="M369" s="295"/>
      <c r="N369" s="58"/>
      <c r="O369" s="58"/>
    </row>
    <row r="370" spans="1:15" ht="15.75">
      <c r="A370" s="609"/>
      <c r="B370" s="24" t="s">
        <v>494</v>
      </c>
      <c r="C370" s="385">
        <v>50</v>
      </c>
      <c r="D370" s="311" t="s">
        <v>479</v>
      </c>
      <c r="E370" s="300" t="s">
        <v>650</v>
      </c>
      <c r="F370" s="295"/>
      <c r="G370" s="58"/>
      <c r="H370" s="609"/>
      <c r="I370" s="24" t="s">
        <v>494</v>
      </c>
      <c r="J370" s="307">
        <v>50</v>
      </c>
      <c r="K370" s="311" t="s">
        <v>479</v>
      </c>
      <c r="L370" s="300" t="s">
        <v>656</v>
      </c>
      <c r="M370" s="295"/>
      <c r="N370" s="58"/>
      <c r="O370" s="58"/>
    </row>
    <row r="371" spans="1:15" ht="15.75">
      <c r="A371" s="609"/>
      <c r="B371" s="24" t="s">
        <v>622</v>
      </c>
      <c r="C371" s="385">
        <v>50</v>
      </c>
      <c r="D371" s="311">
        <v>0.9</v>
      </c>
      <c r="E371" s="300" t="s">
        <v>650</v>
      </c>
      <c r="F371" s="295">
        <f>(D371/C371)*100</f>
        <v>1.8000000000000003</v>
      </c>
      <c r="G371" s="58"/>
      <c r="H371" s="609"/>
      <c r="I371" s="24" t="s">
        <v>622</v>
      </c>
      <c r="J371" s="307">
        <v>50</v>
      </c>
      <c r="K371" s="311">
        <v>1.6</v>
      </c>
      <c r="L371" s="300" t="s">
        <v>656</v>
      </c>
      <c r="M371" s="295">
        <f>(K371/J371)*100</f>
        <v>3.2</v>
      </c>
      <c r="N371" s="58"/>
      <c r="O371" s="58"/>
    </row>
    <row r="372" spans="1:15" ht="15.75">
      <c r="A372" s="609"/>
      <c r="B372" s="24" t="s">
        <v>454</v>
      </c>
      <c r="C372" s="385">
        <v>200</v>
      </c>
      <c r="D372" s="311" t="s">
        <v>505</v>
      </c>
      <c r="E372" s="300" t="s">
        <v>650</v>
      </c>
      <c r="F372" s="295"/>
      <c r="G372" s="58"/>
      <c r="H372" s="609"/>
      <c r="I372" s="24" t="s">
        <v>454</v>
      </c>
      <c r="J372" s="307">
        <v>200</v>
      </c>
      <c r="K372" s="311" t="s">
        <v>505</v>
      </c>
      <c r="L372" s="300" t="s">
        <v>656</v>
      </c>
      <c r="M372" s="295"/>
      <c r="N372" s="58"/>
      <c r="O372" s="58"/>
    </row>
    <row r="373" spans="1:15" ht="15.75">
      <c r="A373" s="609"/>
      <c r="B373" s="24" t="s">
        <v>623</v>
      </c>
      <c r="C373" s="385">
        <v>50</v>
      </c>
      <c r="D373" s="312">
        <v>8.4</v>
      </c>
      <c r="E373" s="300" t="s">
        <v>650</v>
      </c>
      <c r="F373" s="295">
        <f>(D373/C373)*100</f>
        <v>16.8</v>
      </c>
      <c r="G373" s="58"/>
      <c r="H373" s="609"/>
      <c r="I373" s="24" t="s">
        <v>623</v>
      </c>
      <c r="J373" s="307">
        <v>50</v>
      </c>
      <c r="K373" s="312">
        <v>94</v>
      </c>
      <c r="L373" s="300" t="s">
        <v>656</v>
      </c>
      <c r="M373" s="295">
        <f>(K373/J373)*100</f>
        <v>188</v>
      </c>
      <c r="N373" s="58"/>
      <c r="O373" s="58"/>
    </row>
    <row r="374" spans="1:15" ht="15.75">
      <c r="A374" s="609"/>
      <c r="B374" s="24" t="s">
        <v>455</v>
      </c>
      <c r="C374" s="385">
        <v>1</v>
      </c>
      <c r="D374" s="312" t="s">
        <v>474</v>
      </c>
      <c r="E374" s="300" t="s">
        <v>650</v>
      </c>
      <c r="F374" s="295"/>
      <c r="G374" s="58"/>
      <c r="H374" s="609"/>
      <c r="I374" s="24" t="s">
        <v>455</v>
      </c>
      <c r="J374" s="307">
        <v>1</v>
      </c>
      <c r="K374" s="312" t="s">
        <v>474</v>
      </c>
      <c r="L374" s="300" t="s">
        <v>656</v>
      </c>
      <c r="M374" s="295"/>
      <c r="N374" s="58"/>
      <c r="O374" s="58"/>
    </row>
    <row r="375" spans="1:15" ht="15.75">
      <c r="A375" s="609"/>
      <c r="B375" s="24" t="s">
        <v>624</v>
      </c>
      <c r="C375" s="385">
        <v>20</v>
      </c>
      <c r="D375" s="312" t="s">
        <v>479</v>
      </c>
      <c r="E375" s="300" t="s">
        <v>650</v>
      </c>
      <c r="F375" s="295"/>
      <c r="G375" s="58"/>
      <c r="H375" s="609"/>
      <c r="I375" s="24" t="s">
        <v>624</v>
      </c>
      <c r="J375" s="307">
        <v>20</v>
      </c>
      <c r="K375" s="312" t="s">
        <v>479</v>
      </c>
      <c r="L375" s="300" t="s">
        <v>656</v>
      </c>
      <c r="M375" s="295"/>
      <c r="N375" s="58"/>
      <c r="O375" s="58"/>
    </row>
    <row r="376" spans="1:15" ht="15.75">
      <c r="A376" s="609"/>
      <c r="B376" s="24" t="s">
        <v>415</v>
      </c>
      <c r="C376" s="385">
        <v>10</v>
      </c>
      <c r="D376" s="312" t="s">
        <v>473</v>
      </c>
      <c r="E376" s="300" t="s">
        <v>650</v>
      </c>
      <c r="F376" s="295"/>
      <c r="G376" s="58"/>
      <c r="H376" s="609"/>
      <c r="I376" s="24" t="s">
        <v>415</v>
      </c>
      <c r="J376" s="307">
        <v>10</v>
      </c>
      <c r="K376" s="312" t="s">
        <v>473</v>
      </c>
      <c r="L376" s="300" t="s">
        <v>656</v>
      </c>
      <c r="M376" s="295"/>
      <c r="N376" s="58"/>
      <c r="O376" s="58"/>
    </row>
    <row r="377" spans="1:15" ht="15.75">
      <c r="A377" s="609"/>
      <c r="B377" s="24" t="s">
        <v>453</v>
      </c>
      <c r="C377" s="385">
        <v>1000</v>
      </c>
      <c r="D377" s="312" t="s">
        <v>479</v>
      </c>
      <c r="E377" s="300" t="s">
        <v>650</v>
      </c>
      <c r="F377" s="295"/>
      <c r="G377" s="58"/>
      <c r="H377" s="609"/>
      <c r="I377" s="24" t="s">
        <v>453</v>
      </c>
      <c r="J377" s="307">
        <v>1000</v>
      </c>
      <c r="K377" s="312" t="s">
        <v>479</v>
      </c>
      <c r="L377" s="300" t="s">
        <v>656</v>
      </c>
      <c r="M377" s="295"/>
      <c r="N377" s="58"/>
      <c r="O377" s="58"/>
    </row>
    <row r="378" spans="1:15" ht="15.75">
      <c r="A378" s="609"/>
      <c r="B378" s="61" t="s">
        <v>458</v>
      </c>
      <c r="C378" s="385">
        <v>10</v>
      </c>
      <c r="D378" s="312" t="s">
        <v>479</v>
      </c>
      <c r="E378" s="300" t="s">
        <v>650</v>
      </c>
      <c r="F378" s="295"/>
      <c r="G378" s="58"/>
      <c r="H378" s="609"/>
      <c r="I378" s="24" t="s">
        <v>458</v>
      </c>
      <c r="J378" s="307">
        <v>10</v>
      </c>
      <c r="K378" s="312">
        <v>1.9</v>
      </c>
      <c r="L378" s="300" t="s">
        <v>656</v>
      </c>
      <c r="M378" s="295">
        <f>(K378/J378)*100</f>
        <v>19</v>
      </c>
      <c r="N378" s="58"/>
      <c r="O378" s="58"/>
    </row>
    <row r="379" spans="1:15" ht="15.75">
      <c r="A379" s="609"/>
      <c r="B379" s="24" t="s">
        <v>463</v>
      </c>
      <c r="C379" s="385">
        <v>1500</v>
      </c>
      <c r="D379" s="312">
        <v>1497</v>
      </c>
      <c r="E379" s="300" t="s">
        <v>650</v>
      </c>
      <c r="F379" s="295">
        <f>(D379/C379)*100</f>
        <v>99.8</v>
      </c>
      <c r="G379" s="58"/>
      <c r="H379" s="609"/>
      <c r="I379" s="24" t="s">
        <v>463</v>
      </c>
      <c r="J379" s="307">
        <v>1500</v>
      </c>
      <c r="K379" s="312">
        <v>1541</v>
      </c>
      <c r="L379" s="300" t="s">
        <v>656</v>
      </c>
      <c r="M379" s="346">
        <f>(K379/J379)*100</f>
        <v>102.73333333333335</v>
      </c>
      <c r="N379" s="58"/>
      <c r="O379" s="58"/>
    </row>
    <row r="380" spans="1:15" ht="15.75">
      <c r="A380" s="609"/>
      <c r="B380" s="24" t="s">
        <v>930</v>
      </c>
      <c r="C380" s="385">
        <v>500</v>
      </c>
      <c r="D380" s="312" t="s">
        <v>934</v>
      </c>
      <c r="E380" s="300" t="s">
        <v>650</v>
      </c>
      <c r="F380" s="295"/>
      <c r="G380" s="58"/>
      <c r="H380" s="609"/>
      <c r="I380" s="61" t="s">
        <v>930</v>
      </c>
      <c r="J380" s="274">
        <v>500</v>
      </c>
      <c r="K380" s="312" t="s">
        <v>934</v>
      </c>
      <c r="L380" s="300" t="s">
        <v>656</v>
      </c>
      <c r="M380" s="295"/>
      <c r="N380" s="58"/>
      <c r="O380" s="58"/>
    </row>
    <row r="381" spans="1:15" ht="15.75">
      <c r="A381" s="609"/>
      <c r="B381" s="24" t="s">
        <v>465</v>
      </c>
      <c r="C381" s="385">
        <v>250</v>
      </c>
      <c r="D381" s="312">
        <v>53</v>
      </c>
      <c r="E381" s="383" t="s">
        <v>497</v>
      </c>
      <c r="F381" s="295">
        <f>(D381/C381)*100</f>
        <v>21.2</v>
      </c>
      <c r="G381" s="58"/>
      <c r="H381" s="609"/>
      <c r="I381" s="24" t="s">
        <v>465</v>
      </c>
      <c r="J381" s="307">
        <v>250</v>
      </c>
      <c r="K381" s="312">
        <v>104</v>
      </c>
      <c r="L381" s="300" t="s">
        <v>497</v>
      </c>
      <c r="M381" s="295">
        <f>(K381/J381)*100</f>
        <v>41.6</v>
      </c>
      <c r="N381" s="58"/>
      <c r="O381" s="58"/>
    </row>
    <row r="382" spans="1:15" ht="15.75">
      <c r="A382" s="609"/>
      <c r="B382" s="24" t="s">
        <v>625</v>
      </c>
      <c r="C382" s="385">
        <v>1.5</v>
      </c>
      <c r="D382" s="312" t="s">
        <v>653</v>
      </c>
      <c r="E382" s="300" t="s">
        <v>650</v>
      </c>
      <c r="F382" s="346"/>
      <c r="G382" s="58"/>
      <c r="H382" s="609"/>
      <c r="I382" s="24" t="s">
        <v>625</v>
      </c>
      <c r="J382" s="307">
        <v>1.5</v>
      </c>
      <c r="K382" s="312" t="s">
        <v>653</v>
      </c>
      <c r="L382" s="300" t="s">
        <v>656</v>
      </c>
      <c r="M382" s="346"/>
      <c r="N382" s="58"/>
      <c r="O382" s="58"/>
    </row>
    <row r="383" spans="1:15" ht="15.75">
      <c r="A383" s="609"/>
      <c r="B383" s="252" t="s">
        <v>626</v>
      </c>
      <c r="C383" s="389">
        <v>0.15</v>
      </c>
      <c r="D383" s="325" t="s">
        <v>653</v>
      </c>
      <c r="E383" s="300" t="s">
        <v>650</v>
      </c>
      <c r="F383" s="172"/>
      <c r="G383" s="58"/>
      <c r="H383" s="609"/>
      <c r="I383" s="252" t="s">
        <v>626</v>
      </c>
      <c r="J383" s="381">
        <v>0.15</v>
      </c>
      <c r="K383" s="325">
        <v>0.06</v>
      </c>
      <c r="L383" s="300" t="s">
        <v>656</v>
      </c>
      <c r="M383" s="172"/>
      <c r="N383" s="58"/>
      <c r="O383" s="58"/>
    </row>
    <row r="384" spans="1:15" ht="15.75">
      <c r="A384" s="609"/>
      <c r="B384" s="252" t="s">
        <v>627</v>
      </c>
      <c r="C384" s="389">
        <v>0.5</v>
      </c>
      <c r="D384" s="325" t="s">
        <v>653</v>
      </c>
      <c r="E384" s="300" t="s">
        <v>650</v>
      </c>
      <c r="F384" s="172"/>
      <c r="G384" s="58"/>
      <c r="H384" s="609"/>
      <c r="I384" s="252" t="s">
        <v>627</v>
      </c>
      <c r="J384" s="381">
        <v>0.5</v>
      </c>
      <c r="K384" s="325" t="s">
        <v>653</v>
      </c>
      <c r="L384" s="300" t="s">
        <v>656</v>
      </c>
      <c r="M384" s="172"/>
      <c r="N384" s="58"/>
      <c r="O384" s="58"/>
    </row>
    <row r="385" spans="1:15" ht="15.75">
      <c r="A385" s="609"/>
      <c r="B385" s="252" t="s">
        <v>628</v>
      </c>
      <c r="C385" s="389">
        <v>3</v>
      </c>
      <c r="D385" s="325" t="s">
        <v>653</v>
      </c>
      <c r="E385" s="300" t="s">
        <v>650</v>
      </c>
      <c r="F385" s="172"/>
      <c r="G385" s="58"/>
      <c r="H385" s="609"/>
      <c r="I385" s="252" t="s">
        <v>628</v>
      </c>
      <c r="J385" s="381">
        <v>3</v>
      </c>
      <c r="K385" s="325" t="s">
        <v>653</v>
      </c>
      <c r="L385" s="300" t="s">
        <v>656</v>
      </c>
      <c r="M385" s="172"/>
      <c r="N385" s="58"/>
      <c r="O385" s="58"/>
    </row>
    <row r="386" spans="1:15" ht="15.75">
      <c r="A386" s="609"/>
      <c r="B386" s="252" t="s">
        <v>629</v>
      </c>
      <c r="C386" s="389">
        <v>0.05</v>
      </c>
      <c r="D386" s="325" t="s">
        <v>471</v>
      </c>
      <c r="E386" s="300" t="s">
        <v>650</v>
      </c>
      <c r="F386" s="172"/>
      <c r="G386" s="58"/>
      <c r="H386" s="609"/>
      <c r="I386" s="252" t="s">
        <v>629</v>
      </c>
      <c r="J386" s="381">
        <v>0.05</v>
      </c>
      <c r="K386" s="325" t="s">
        <v>471</v>
      </c>
      <c r="L386" s="300" t="s">
        <v>656</v>
      </c>
      <c r="M386" s="172"/>
      <c r="N386" s="58"/>
      <c r="O386" s="58"/>
    </row>
    <row r="387" spans="1:15" ht="15.75">
      <c r="A387" s="609"/>
      <c r="B387" s="252" t="s">
        <v>630</v>
      </c>
      <c r="C387" s="389">
        <v>1.5</v>
      </c>
      <c r="D387" s="325" t="s">
        <v>471</v>
      </c>
      <c r="E387" s="300" t="s">
        <v>650</v>
      </c>
      <c r="F387" s="172"/>
      <c r="G387" s="58"/>
      <c r="H387" s="609"/>
      <c r="I387" s="252" t="s">
        <v>630</v>
      </c>
      <c r="J387" s="381">
        <v>1.5</v>
      </c>
      <c r="K387" s="325" t="s">
        <v>471</v>
      </c>
      <c r="L387" s="300" t="s">
        <v>656</v>
      </c>
      <c r="M387" s="172"/>
      <c r="N387" s="58"/>
      <c r="O387" s="58"/>
    </row>
    <row r="388" spans="1:15" ht="15.75">
      <c r="A388" s="609"/>
      <c r="B388" s="252" t="s">
        <v>631</v>
      </c>
      <c r="C388" s="389">
        <v>1.1</v>
      </c>
      <c r="D388" s="325">
        <v>0.61</v>
      </c>
      <c r="E388" s="300" t="s">
        <v>650</v>
      </c>
      <c r="F388" s="172">
        <f>(D388/C388)*100</f>
        <v>55.454545454545446</v>
      </c>
      <c r="G388" s="58"/>
      <c r="H388" s="609"/>
      <c r="I388" s="252" t="s">
        <v>631</v>
      </c>
      <c r="J388" s="381">
        <v>1.1</v>
      </c>
      <c r="K388" s="325">
        <v>0.6</v>
      </c>
      <c r="L388" s="300" t="s">
        <v>656</v>
      </c>
      <c r="M388" s="172">
        <f>(K388/J388)*100</f>
        <v>54.54545454545454</v>
      </c>
      <c r="N388" s="58"/>
      <c r="O388" s="58"/>
    </row>
    <row r="389" spans="1:15" ht="15.75">
      <c r="A389" s="609"/>
      <c r="B389" s="252" t="s">
        <v>632</v>
      </c>
      <c r="C389" s="389">
        <v>0.15</v>
      </c>
      <c r="D389" s="325" t="s">
        <v>471</v>
      </c>
      <c r="E389" s="300" t="s">
        <v>650</v>
      </c>
      <c r="F389" s="172"/>
      <c r="G389" s="58"/>
      <c r="H389" s="609"/>
      <c r="I389" s="252" t="s">
        <v>632</v>
      </c>
      <c r="J389" s="381">
        <v>0.15</v>
      </c>
      <c r="K389" s="325" t="s">
        <v>471</v>
      </c>
      <c r="L389" s="300" t="s">
        <v>656</v>
      </c>
      <c r="M389" s="172"/>
      <c r="N389" s="58"/>
      <c r="O389" s="58"/>
    </row>
    <row r="390" spans="1:15" ht="30.75">
      <c r="A390" s="609"/>
      <c r="B390" s="251" t="s">
        <v>633</v>
      </c>
      <c r="C390" s="389">
        <v>10</v>
      </c>
      <c r="D390" s="325">
        <v>0.8</v>
      </c>
      <c r="E390" s="300" t="s">
        <v>650</v>
      </c>
      <c r="F390" s="172">
        <f>(D390/C390)*100</f>
        <v>8</v>
      </c>
      <c r="G390" s="58"/>
      <c r="H390" s="609"/>
      <c r="I390" s="251" t="s">
        <v>633</v>
      </c>
      <c r="J390" s="381">
        <v>10</v>
      </c>
      <c r="K390" s="325">
        <v>0.7</v>
      </c>
      <c r="L390" s="300" t="s">
        <v>656</v>
      </c>
      <c r="M390" s="172">
        <f>(K390/J390)*100</f>
        <v>6.999999999999999</v>
      </c>
      <c r="N390" s="58"/>
      <c r="O390" s="58"/>
    </row>
    <row r="391" spans="1:15" ht="15.75">
      <c r="A391" s="609"/>
      <c r="B391" s="252" t="s">
        <v>634</v>
      </c>
      <c r="C391" s="389">
        <v>810</v>
      </c>
      <c r="D391" s="325" t="s">
        <v>471</v>
      </c>
      <c r="E391" s="300" t="s">
        <v>650</v>
      </c>
      <c r="F391" s="172"/>
      <c r="G391" s="58"/>
      <c r="H391" s="609"/>
      <c r="I391" s="252" t="s">
        <v>634</v>
      </c>
      <c r="J391" s="381">
        <v>810</v>
      </c>
      <c r="K391" s="325" t="s">
        <v>471</v>
      </c>
      <c r="L391" s="300" t="s">
        <v>656</v>
      </c>
      <c r="M391" s="172"/>
      <c r="N391" s="58"/>
      <c r="O391" s="58"/>
    </row>
    <row r="392" spans="1:15" ht="15.75">
      <c r="A392" s="609"/>
      <c r="B392" s="252" t="s">
        <v>635</v>
      </c>
      <c r="C392" s="389">
        <v>60</v>
      </c>
      <c r="D392" s="325" t="s">
        <v>471</v>
      </c>
      <c r="E392" s="300" t="s">
        <v>650</v>
      </c>
      <c r="F392" s="172"/>
      <c r="G392" s="58"/>
      <c r="H392" s="609"/>
      <c r="I392" s="252" t="s">
        <v>635</v>
      </c>
      <c r="J392" s="381">
        <v>60</v>
      </c>
      <c r="K392" s="325" t="s">
        <v>471</v>
      </c>
      <c r="L392" s="300" t="s">
        <v>656</v>
      </c>
      <c r="M392" s="172"/>
      <c r="N392" s="58"/>
      <c r="O392" s="58"/>
    </row>
    <row r="393" spans="1:15" ht="15.75">
      <c r="A393" s="609"/>
      <c r="B393" s="252" t="s">
        <v>636</v>
      </c>
      <c r="C393" s="389">
        <v>0.15</v>
      </c>
      <c r="D393" s="325" t="s">
        <v>471</v>
      </c>
      <c r="E393" s="300" t="s">
        <v>650</v>
      </c>
      <c r="F393" s="172"/>
      <c r="G393" s="58"/>
      <c r="H393" s="609"/>
      <c r="I393" s="252" t="s">
        <v>636</v>
      </c>
      <c r="J393" s="381">
        <v>0.15</v>
      </c>
      <c r="K393" s="325" t="s">
        <v>471</v>
      </c>
      <c r="L393" s="300" t="s">
        <v>656</v>
      </c>
      <c r="M393" s="172"/>
      <c r="N393" s="58"/>
      <c r="O393" s="58"/>
    </row>
    <row r="394" spans="1:15" ht="15.75">
      <c r="A394" s="609"/>
      <c r="B394" s="252" t="s">
        <v>637</v>
      </c>
      <c r="C394" s="389">
        <v>0.2</v>
      </c>
      <c r="D394" s="325" t="s">
        <v>471</v>
      </c>
      <c r="E394" s="300" t="s">
        <v>650</v>
      </c>
      <c r="F394" s="172"/>
      <c r="G394" s="58"/>
      <c r="H394" s="609"/>
      <c r="I394" s="252" t="s">
        <v>637</v>
      </c>
      <c r="J394" s="381">
        <v>0.2</v>
      </c>
      <c r="K394" s="325" t="s">
        <v>471</v>
      </c>
      <c r="L394" s="300" t="s">
        <v>656</v>
      </c>
      <c r="M394" s="172"/>
      <c r="N394" s="58"/>
      <c r="O394" s="58"/>
    </row>
    <row r="395" spans="1:15" ht="30.75">
      <c r="A395" s="609"/>
      <c r="B395" s="251" t="s">
        <v>638</v>
      </c>
      <c r="C395" s="389">
        <v>0.05</v>
      </c>
      <c r="D395" s="325" t="s">
        <v>471</v>
      </c>
      <c r="E395" s="300" t="s">
        <v>650</v>
      </c>
      <c r="F395" s="172"/>
      <c r="G395" s="58"/>
      <c r="H395" s="609"/>
      <c r="I395" s="251" t="s">
        <v>638</v>
      </c>
      <c r="J395" s="381">
        <v>0.05</v>
      </c>
      <c r="K395" s="325" t="s">
        <v>471</v>
      </c>
      <c r="L395" s="300" t="s">
        <v>656</v>
      </c>
      <c r="M395" s="172"/>
      <c r="N395" s="58"/>
      <c r="O395" s="58"/>
    </row>
    <row r="396" spans="1:15" ht="15.75">
      <c r="A396" s="609"/>
      <c r="B396" s="251" t="s">
        <v>639</v>
      </c>
      <c r="C396" s="389">
        <v>0.3</v>
      </c>
      <c r="D396" s="325">
        <v>0.33</v>
      </c>
      <c r="E396" s="300" t="s">
        <v>650</v>
      </c>
      <c r="F396" s="172">
        <f>(D396/C396)*100</f>
        <v>110.00000000000001</v>
      </c>
      <c r="G396" s="58"/>
      <c r="H396" s="609"/>
      <c r="I396" s="251" t="s">
        <v>639</v>
      </c>
      <c r="J396" s="381">
        <v>0.3</v>
      </c>
      <c r="K396" s="325" t="s">
        <v>471</v>
      </c>
      <c r="L396" s="300" t="s">
        <v>656</v>
      </c>
      <c r="M396" s="172"/>
      <c r="N396" s="58"/>
      <c r="O396" s="58"/>
    </row>
    <row r="397" spans="1:15" ht="30.75">
      <c r="A397" s="609"/>
      <c r="B397" s="251" t="s">
        <v>640</v>
      </c>
      <c r="C397" s="389">
        <v>0.13</v>
      </c>
      <c r="D397" s="325">
        <v>0.46</v>
      </c>
      <c r="E397" s="300" t="s">
        <v>650</v>
      </c>
      <c r="F397" s="172">
        <f>(D397/C397)*100</f>
        <v>353.8461538461538</v>
      </c>
      <c r="G397" s="58"/>
      <c r="H397" s="609"/>
      <c r="I397" s="251" t="s">
        <v>640</v>
      </c>
      <c r="J397" s="381">
        <v>0.13</v>
      </c>
      <c r="K397" s="325">
        <v>0.01</v>
      </c>
      <c r="L397" s="300" t="s">
        <v>656</v>
      </c>
      <c r="M397" s="172">
        <f>(K397/J397)*100</f>
        <v>7.6923076923076925</v>
      </c>
      <c r="N397" s="58"/>
      <c r="O397" s="58"/>
    </row>
    <row r="398" spans="1:15" ht="30.75">
      <c r="A398" s="609"/>
      <c r="B398" s="251" t="s">
        <v>641</v>
      </c>
      <c r="C398" s="389">
        <v>0.17</v>
      </c>
      <c r="D398" s="325">
        <v>0.31</v>
      </c>
      <c r="E398" s="300" t="s">
        <v>650</v>
      </c>
      <c r="F398" s="172">
        <f>(D398/C398)*100</f>
        <v>182.35294117647058</v>
      </c>
      <c r="G398" s="58"/>
      <c r="H398" s="609"/>
      <c r="I398" s="251" t="s">
        <v>641</v>
      </c>
      <c r="J398" s="381">
        <v>0.17</v>
      </c>
      <c r="K398" s="325">
        <v>0.01</v>
      </c>
      <c r="L398" s="300" t="s">
        <v>656</v>
      </c>
      <c r="M398" s="172">
        <f>(K398/J398)*100</f>
        <v>5.88235294117647</v>
      </c>
      <c r="N398" s="58"/>
      <c r="O398" s="58"/>
    </row>
    <row r="399" spans="1:15" ht="15">
      <c r="A399" s="609"/>
      <c r="B399" s="252" t="s">
        <v>646</v>
      </c>
      <c r="C399" s="389">
        <v>500</v>
      </c>
      <c r="D399" s="325" t="s">
        <v>477</v>
      </c>
      <c r="E399" s="382" t="s">
        <v>651</v>
      </c>
      <c r="F399" s="172"/>
      <c r="G399" s="58"/>
      <c r="H399" s="609"/>
      <c r="I399" s="252" t="s">
        <v>646</v>
      </c>
      <c r="J399" s="381">
        <v>500</v>
      </c>
      <c r="K399" s="325" t="s">
        <v>477</v>
      </c>
      <c r="L399" s="382" t="s">
        <v>651</v>
      </c>
      <c r="M399" s="172"/>
      <c r="N399" s="58"/>
      <c r="O399" s="58"/>
    </row>
    <row r="400" spans="1:15" ht="15">
      <c r="A400" s="609"/>
      <c r="B400" s="252" t="s">
        <v>647</v>
      </c>
      <c r="C400" s="389">
        <v>50</v>
      </c>
      <c r="D400" s="325">
        <v>37</v>
      </c>
      <c r="E400" s="382" t="s">
        <v>652</v>
      </c>
      <c r="F400" s="172">
        <f>(D400/C400)*100</f>
        <v>74</v>
      </c>
      <c r="G400" s="58"/>
      <c r="H400" s="609"/>
      <c r="I400" s="252" t="s">
        <v>647</v>
      </c>
      <c r="J400" s="381">
        <v>50</v>
      </c>
      <c r="K400" s="325">
        <v>48</v>
      </c>
      <c r="L400" s="382" t="s">
        <v>652</v>
      </c>
      <c r="M400" s="172">
        <f>(K400/J400)*100</f>
        <v>96</v>
      </c>
      <c r="N400" s="58"/>
      <c r="O400" s="58"/>
    </row>
    <row r="401" spans="1:15" ht="15.75" thickBot="1">
      <c r="A401" s="610"/>
      <c r="B401" s="28" t="s">
        <v>464</v>
      </c>
      <c r="C401" s="386">
        <v>250</v>
      </c>
      <c r="D401" s="313">
        <v>34</v>
      </c>
      <c r="E401" s="302" t="s">
        <v>497</v>
      </c>
      <c r="F401" s="171">
        <f>(D401/C401)*100</f>
        <v>13.600000000000001</v>
      </c>
      <c r="G401" s="58"/>
      <c r="H401" s="610"/>
      <c r="I401" s="28" t="s">
        <v>464</v>
      </c>
      <c r="J401" s="308">
        <v>250</v>
      </c>
      <c r="K401" s="313">
        <v>38</v>
      </c>
      <c r="L401" s="302" t="s">
        <v>497</v>
      </c>
      <c r="M401" s="174">
        <f>(K401/J401)*100</f>
        <v>15.2</v>
      </c>
      <c r="N401" s="58"/>
      <c r="O401" s="58"/>
    </row>
    <row r="402" spans="1:15" ht="15.75" thickBot="1">
      <c r="A402" s="469"/>
      <c r="B402" s="470"/>
      <c r="C402" s="471"/>
      <c r="D402" s="72"/>
      <c r="E402" s="72"/>
      <c r="F402" s="75"/>
      <c r="G402" s="58"/>
      <c r="H402" s="45"/>
      <c r="I402" s="9"/>
      <c r="J402" s="49"/>
      <c r="K402" s="72"/>
      <c r="L402" s="72"/>
      <c r="M402" s="468"/>
      <c r="N402" s="58"/>
      <c r="O402" s="58"/>
    </row>
    <row r="403" spans="1:5" ht="12.75" customHeight="1" thickBot="1">
      <c r="A403" s="539" t="s">
        <v>185</v>
      </c>
      <c r="B403" s="539"/>
      <c r="C403" s="539"/>
      <c r="D403" s="309" t="s">
        <v>840</v>
      </c>
      <c r="E403" s="72"/>
    </row>
    <row r="404" spans="1:5" ht="12.75" customHeight="1" thickBot="1">
      <c r="A404" s="539" t="s">
        <v>186</v>
      </c>
      <c r="B404" s="539"/>
      <c r="C404" s="539"/>
      <c r="D404" s="309" t="s">
        <v>840</v>
      </c>
      <c r="E404" s="72"/>
    </row>
    <row r="406" spans="1:2" ht="150.75" thickBot="1">
      <c r="A406" s="104" t="s">
        <v>187</v>
      </c>
      <c r="B406" s="294" t="s">
        <v>845</v>
      </c>
    </row>
    <row r="407" ht="13.5" thickBot="1"/>
    <row r="408" spans="1:20" ht="19.5" customHeight="1" thickBot="1">
      <c r="A408" s="620" t="s">
        <v>188</v>
      </c>
      <c r="B408" s="624" t="s">
        <v>189</v>
      </c>
      <c r="C408" s="626" t="s">
        <v>512</v>
      </c>
      <c r="D408" s="641" t="s">
        <v>941</v>
      </c>
      <c r="E408" s="642"/>
      <c r="F408" s="643"/>
      <c r="H408" s="620" t="s">
        <v>188</v>
      </c>
      <c r="I408" s="624" t="s">
        <v>189</v>
      </c>
      <c r="J408" s="626" t="s">
        <v>512</v>
      </c>
      <c r="K408" s="605" t="s">
        <v>936</v>
      </c>
      <c r="L408" s="606"/>
      <c r="M408" s="607"/>
      <c r="N408" s="58"/>
      <c r="O408" s="620" t="s">
        <v>188</v>
      </c>
      <c r="P408" s="624" t="s">
        <v>189</v>
      </c>
      <c r="Q408" s="626" t="s">
        <v>512</v>
      </c>
      <c r="R408" s="605" t="s">
        <v>937</v>
      </c>
      <c r="S408" s="606"/>
      <c r="T408" s="607"/>
    </row>
    <row r="409" spans="1:20" ht="114" customHeight="1" thickBot="1">
      <c r="A409" s="640"/>
      <c r="B409" s="603" t="s">
        <v>191</v>
      </c>
      <c r="C409" s="604" t="s">
        <v>192</v>
      </c>
      <c r="D409" s="296" t="s">
        <v>499</v>
      </c>
      <c r="E409" s="297" t="s">
        <v>511</v>
      </c>
      <c r="F409" s="298" t="s">
        <v>134</v>
      </c>
      <c r="H409" s="640"/>
      <c r="I409" s="603" t="s">
        <v>191</v>
      </c>
      <c r="J409" s="604" t="s">
        <v>192</v>
      </c>
      <c r="K409" s="296" t="s">
        <v>499</v>
      </c>
      <c r="L409" s="297" t="s">
        <v>511</v>
      </c>
      <c r="M409" s="298" t="s">
        <v>134</v>
      </c>
      <c r="N409" s="58"/>
      <c r="O409" s="640"/>
      <c r="P409" s="603" t="s">
        <v>191</v>
      </c>
      <c r="Q409" s="604" t="s">
        <v>192</v>
      </c>
      <c r="R409" s="296" t="s">
        <v>499</v>
      </c>
      <c r="S409" s="297" t="s">
        <v>511</v>
      </c>
      <c r="T409" s="298" t="s">
        <v>134</v>
      </c>
    </row>
    <row r="410" spans="1:20" ht="15.75" customHeight="1">
      <c r="A410" s="639" t="s">
        <v>942</v>
      </c>
      <c r="B410" s="472" t="s">
        <v>490</v>
      </c>
      <c r="C410" s="384" t="s">
        <v>483</v>
      </c>
      <c r="D410" s="316"/>
      <c r="E410" s="317" t="s">
        <v>503</v>
      </c>
      <c r="F410" s="318"/>
      <c r="G410" s="58"/>
      <c r="H410" s="639" t="s">
        <v>279</v>
      </c>
      <c r="I410" s="107" t="s">
        <v>490</v>
      </c>
      <c r="J410" s="306" t="s">
        <v>483</v>
      </c>
      <c r="K410" s="316">
        <v>16</v>
      </c>
      <c r="L410" s="317" t="s">
        <v>503</v>
      </c>
      <c r="M410" s="318"/>
      <c r="N410" s="58"/>
      <c r="O410" s="639" t="s">
        <v>842</v>
      </c>
      <c r="P410" s="107" t="s">
        <v>490</v>
      </c>
      <c r="Q410" s="306" t="s">
        <v>483</v>
      </c>
      <c r="R410" s="316">
        <v>16</v>
      </c>
      <c r="S410" s="317" t="s">
        <v>503</v>
      </c>
      <c r="T410" s="318"/>
    </row>
    <row r="411" spans="1:20" ht="15.75">
      <c r="A411" s="589"/>
      <c r="B411" s="473" t="s">
        <v>489</v>
      </c>
      <c r="C411" s="385" t="s">
        <v>483</v>
      </c>
      <c r="D411" s="311"/>
      <c r="E411" s="383" t="s">
        <v>526</v>
      </c>
      <c r="F411" s="295"/>
      <c r="G411" s="58"/>
      <c r="H411" s="589"/>
      <c r="I411" s="223" t="s">
        <v>489</v>
      </c>
      <c r="J411" s="307" t="s">
        <v>483</v>
      </c>
      <c r="K411" s="311">
        <v>-34.4</v>
      </c>
      <c r="L411" s="300" t="s">
        <v>526</v>
      </c>
      <c r="M411" s="295"/>
      <c r="N411" s="58"/>
      <c r="O411" s="589"/>
      <c r="P411" s="223" t="s">
        <v>489</v>
      </c>
      <c r="Q411" s="307" t="s">
        <v>483</v>
      </c>
      <c r="R411" s="311">
        <v>-32.2</v>
      </c>
      <c r="S411" s="300" t="s">
        <v>526</v>
      </c>
      <c r="T411" s="295"/>
    </row>
    <row r="412" spans="1:20" ht="15.75">
      <c r="A412" s="589"/>
      <c r="B412" s="474" t="s">
        <v>488</v>
      </c>
      <c r="C412" s="385" t="s">
        <v>483</v>
      </c>
      <c r="D412" s="311"/>
      <c r="E412" s="383" t="s">
        <v>497</v>
      </c>
      <c r="F412" s="295"/>
      <c r="G412" s="58"/>
      <c r="H412" s="589"/>
      <c r="I412" s="24" t="s">
        <v>488</v>
      </c>
      <c r="J412" s="307" t="s">
        <v>483</v>
      </c>
      <c r="K412" s="311">
        <v>4.2</v>
      </c>
      <c r="L412" s="300" t="s">
        <v>497</v>
      </c>
      <c r="M412" s="295"/>
      <c r="N412" s="58"/>
      <c r="O412" s="589"/>
      <c r="P412" s="24" t="s">
        <v>488</v>
      </c>
      <c r="Q412" s="307" t="s">
        <v>483</v>
      </c>
      <c r="R412" s="311">
        <v>4.2</v>
      </c>
      <c r="S412" s="300" t="s">
        <v>497</v>
      </c>
      <c r="T412" s="295"/>
    </row>
    <row r="413" spans="1:20" ht="15.75">
      <c r="A413" s="589"/>
      <c r="B413" s="474" t="s">
        <v>436</v>
      </c>
      <c r="C413" s="385" t="s">
        <v>483</v>
      </c>
      <c r="D413" s="311"/>
      <c r="E413" s="383" t="s">
        <v>483</v>
      </c>
      <c r="F413" s="295"/>
      <c r="G413" s="58"/>
      <c r="H413" s="589"/>
      <c r="I413" s="24" t="s">
        <v>436</v>
      </c>
      <c r="J413" s="307" t="s">
        <v>483</v>
      </c>
      <c r="K413" s="311">
        <v>7.4</v>
      </c>
      <c r="L413" s="300" t="s">
        <v>483</v>
      </c>
      <c r="M413" s="295"/>
      <c r="N413" s="58"/>
      <c r="O413" s="589"/>
      <c r="P413" s="24" t="s">
        <v>436</v>
      </c>
      <c r="Q413" s="307" t="s">
        <v>483</v>
      </c>
      <c r="R413" s="311">
        <v>7.6</v>
      </c>
      <c r="S413" s="300" t="s">
        <v>483</v>
      </c>
      <c r="T413" s="295"/>
    </row>
    <row r="414" spans="1:20" ht="15.75">
      <c r="A414" s="589"/>
      <c r="B414" s="473" t="s">
        <v>491</v>
      </c>
      <c r="C414" s="385" t="s">
        <v>483</v>
      </c>
      <c r="D414" s="311"/>
      <c r="E414" s="300" t="s">
        <v>844</v>
      </c>
      <c r="F414" s="295"/>
      <c r="G414" s="58"/>
      <c r="H414" s="589"/>
      <c r="I414" s="223" t="s">
        <v>491</v>
      </c>
      <c r="J414" s="307" t="s">
        <v>483</v>
      </c>
      <c r="K414" s="311">
        <v>2850</v>
      </c>
      <c r="L414" s="300" t="s">
        <v>504</v>
      </c>
      <c r="M414" s="295"/>
      <c r="N414" s="58"/>
      <c r="O414" s="589"/>
      <c r="P414" s="223" t="s">
        <v>491</v>
      </c>
      <c r="Q414" s="307" t="s">
        <v>483</v>
      </c>
      <c r="R414" s="311">
        <v>992</v>
      </c>
      <c r="S414" s="300" t="s">
        <v>504</v>
      </c>
      <c r="T414" s="295"/>
    </row>
    <row r="415" spans="1:20" ht="15.75">
      <c r="A415" s="589"/>
      <c r="B415" s="474" t="s">
        <v>465</v>
      </c>
      <c r="C415" s="385">
        <v>250</v>
      </c>
      <c r="D415" s="311"/>
      <c r="E415" s="383" t="s">
        <v>497</v>
      </c>
      <c r="F415" s="295"/>
      <c r="G415" s="58"/>
      <c r="H415" s="589"/>
      <c r="I415" s="24" t="s">
        <v>465</v>
      </c>
      <c r="J415" s="307">
        <v>250</v>
      </c>
      <c r="K415" s="311">
        <v>5</v>
      </c>
      <c r="L415" s="300" t="s">
        <v>497</v>
      </c>
      <c r="M415" s="295">
        <f>(K415/J415)*100</f>
        <v>2</v>
      </c>
      <c r="N415" s="58"/>
      <c r="O415" s="589"/>
      <c r="P415" s="24" t="s">
        <v>465</v>
      </c>
      <c r="Q415" s="307">
        <v>250</v>
      </c>
      <c r="R415" s="311">
        <v>3</v>
      </c>
      <c r="S415" s="300" t="s">
        <v>497</v>
      </c>
      <c r="T415" s="295">
        <f>(R415/Q415)*100</f>
        <v>1.2</v>
      </c>
    </row>
    <row r="416" spans="1:20" ht="15.75">
      <c r="A416" s="589"/>
      <c r="B416" s="474" t="s">
        <v>515</v>
      </c>
      <c r="C416" s="385">
        <v>5</v>
      </c>
      <c r="D416" s="311"/>
      <c r="E416" s="300" t="s">
        <v>650</v>
      </c>
      <c r="F416" s="295"/>
      <c r="G416" s="58"/>
      <c r="H416" s="589"/>
      <c r="I416" s="24" t="s">
        <v>515</v>
      </c>
      <c r="J416" s="307">
        <v>5</v>
      </c>
      <c r="K416" s="311" t="s">
        <v>479</v>
      </c>
      <c r="L416" s="300" t="s">
        <v>656</v>
      </c>
      <c r="M416" s="295"/>
      <c r="N416" s="58"/>
      <c r="O416" s="589"/>
      <c r="P416" s="24" t="s">
        <v>515</v>
      </c>
      <c r="Q416" s="307">
        <v>5</v>
      </c>
      <c r="R416" s="311" t="s">
        <v>479</v>
      </c>
      <c r="S416" s="300" t="s">
        <v>656</v>
      </c>
      <c r="T416" s="295"/>
    </row>
    <row r="417" spans="1:20" ht="15.75">
      <c r="A417" s="589"/>
      <c r="B417" s="474" t="s">
        <v>516</v>
      </c>
      <c r="C417" s="385">
        <v>10</v>
      </c>
      <c r="D417" s="311"/>
      <c r="E417" s="300" t="s">
        <v>650</v>
      </c>
      <c r="F417" s="295"/>
      <c r="G417" s="58"/>
      <c r="H417" s="589"/>
      <c r="I417" s="24" t="s">
        <v>516</v>
      </c>
      <c r="J417" s="307">
        <v>10</v>
      </c>
      <c r="K417" s="311">
        <v>6</v>
      </c>
      <c r="L417" s="300" t="s">
        <v>656</v>
      </c>
      <c r="M417" s="295">
        <f>(K417/J417)*100</f>
        <v>60</v>
      </c>
      <c r="N417" s="58"/>
      <c r="O417" s="589"/>
      <c r="P417" s="24" t="s">
        <v>516</v>
      </c>
      <c r="Q417" s="307">
        <v>10</v>
      </c>
      <c r="R417" s="311">
        <v>7</v>
      </c>
      <c r="S417" s="300" t="s">
        <v>656</v>
      </c>
      <c r="T417" s="295">
        <f>(R417/Q417)*100</f>
        <v>70</v>
      </c>
    </row>
    <row r="418" spans="1:20" ht="15.75">
      <c r="A418" s="589"/>
      <c r="B418" s="474" t="s">
        <v>517</v>
      </c>
      <c r="C418" s="385">
        <v>5</v>
      </c>
      <c r="D418" s="312"/>
      <c r="E418" s="300" t="s">
        <v>650</v>
      </c>
      <c r="F418" s="295"/>
      <c r="G418" s="58"/>
      <c r="H418" s="589"/>
      <c r="I418" s="24" t="s">
        <v>517</v>
      </c>
      <c r="J418" s="307">
        <v>5</v>
      </c>
      <c r="K418" s="312" t="s">
        <v>479</v>
      </c>
      <c r="L418" s="300" t="s">
        <v>656</v>
      </c>
      <c r="M418" s="295"/>
      <c r="N418" s="58"/>
      <c r="O418" s="589"/>
      <c r="P418" s="24" t="s">
        <v>517</v>
      </c>
      <c r="Q418" s="307">
        <v>5</v>
      </c>
      <c r="R418" s="312" t="s">
        <v>479</v>
      </c>
      <c r="S418" s="300" t="s">
        <v>656</v>
      </c>
      <c r="T418" s="295"/>
    </row>
    <row r="419" spans="1:20" ht="15.75">
      <c r="A419" s="589"/>
      <c r="B419" s="474" t="s">
        <v>843</v>
      </c>
      <c r="C419" s="385">
        <v>50</v>
      </c>
      <c r="D419" s="312"/>
      <c r="E419" s="300" t="s">
        <v>650</v>
      </c>
      <c r="F419" s="295"/>
      <c r="G419" s="58"/>
      <c r="H419" s="589"/>
      <c r="I419" s="24" t="s">
        <v>843</v>
      </c>
      <c r="J419" s="307">
        <v>50</v>
      </c>
      <c r="K419" s="312" t="s">
        <v>505</v>
      </c>
      <c r="L419" s="300" t="s">
        <v>656</v>
      </c>
      <c r="M419" s="295"/>
      <c r="N419" s="58"/>
      <c r="O419" s="589"/>
      <c r="P419" s="24" t="s">
        <v>843</v>
      </c>
      <c r="Q419" s="307">
        <v>50</v>
      </c>
      <c r="R419" s="312" t="s">
        <v>505</v>
      </c>
      <c r="S419" s="300" t="s">
        <v>656</v>
      </c>
      <c r="T419" s="295"/>
    </row>
    <row r="420" spans="1:20" ht="15.75">
      <c r="A420" s="589"/>
      <c r="B420" s="474" t="s">
        <v>519</v>
      </c>
      <c r="C420" s="385">
        <v>5</v>
      </c>
      <c r="D420" s="312"/>
      <c r="E420" s="300" t="s">
        <v>650</v>
      </c>
      <c r="F420" s="295"/>
      <c r="G420" s="58"/>
      <c r="H420" s="589"/>
      <c r="I420" s="24" t="s">
        <v>519</v>
      </c>
      <c r="J420" s="307">
        <v>5</v>
      </c>
      <c r="K420" s="312" t="s">
        <v>479</v>
      </c>
      <c r="L420" s="300" t="s">
        <v>656</v>
      </c>
      <c r="M420" s="295"/>
      <c r="N420" s="58"/>
      <c r="O420" s="589"/>
      <c r="P420" s="24" t="s">
        <v>519</v>
      </c>
      <c r="Q420" s="307">
        <v>5</v>
      </c>
      <c r="R420" s="312" t="s">
        <v>479</v>
      </c>
      <c r="S420" s="300" t="s">
        <v>656</v>
      </c>
      <c r="T420" s="295"/>
    </row>
    <row r="421" spans="1:20" ht="15.75">
      <c r="A421" s="589"/>
      <c r="B421" s="474" t="s">
        <v>520</v>
      </c>
      <c r="C421" s="385">
        <v>1</v>
      </c>
      <c r="D421" s="312"/>
      <c r="E421" s="300" t="s">
        <v>650</v>
      </c>
      <c r="F421" s="295"/>
      <c r="G421" s="58"/>
      <c r="H421" s="589"/>
      <c r="I421" s="24" t="s">
        <v>520</v>
      </c>
      <c r="J421" s="307">
        <v>1</v>
      </c>
      <c r="K421" s="312" t="s">
        <v>473</v>
      </c>
      <c r="L421" s="300" t="s">
        <v>656</v>
      </c>
      <c r="M421" s="295"/>
      <c r="N421" s="58"/>
      <c r="O421" s="589"/>
      <c r="P421" s="24" t="s">
        <v>520</v>
      </c>
      <c r="Q421" s="307">
        <v>1</v>
      </c>
      <c r="R421" s="312" t="s">
        <v>473</v>
      </c>
      <c r="S421" s="300" t="s">
        <v>656</v>
      </c>
      <c r="T421" s="295"/>
    </row>
    <row r="422" spans="1:20" ht="15.75">
      <c r="A422" s="589"/>
      <c r="B422" s="474" t="s">
        <v>521</v>
      </c>
      <c r="C422" s="385">
        <v>10</v>
      </c>
      <c r="D422" s="312"/>
      <c r="E422" s="300" t="s">
        <v>650</v>
      </c>
      <c r="F422" s="295"/>
      <c r="G422" s="58"/>
      <c r="H422" s="589"/>
      <c r="I422" s="24" t="s">
        <v>521</v>
      </c>
      <c r="J422" s="307">
        <v>10</v>
      </c>
      <c r="K422" s="312">
        <v>7</v>
      </c>
      <c r="L422" s="300" t="s">
        <v>656</v>
      </c>
      <c r="M422" s="295">
        <f>(K422/J422)*100</f>
        <v>70</v>
      </c>
      <c r="N422" s="58"/>
      <c r="O422" s="589"/>
      <c r="P422" s="24" t="s">
        <v>521</v>
      </c>
      <c r="Q422" s="307">
        <v>10</v>
      </c>
      <c r="R422" s="312" t="s">
        <v>506</v>
      </c>
      <c r="S422" s="300" t="s">
        <v>656</v>
      </c>
      <c r="T422" s="295"/>
    </row>
    <row r="423" spans="1:20" ht="15.75">
      <c r="A423" s="589"/>
      <c r="B423" s="475" t="s">
        <v>522</v>
      </c>
      <c r="C423" s="385">
        <v>1000</v>
      </c>
      <c r="D423" s="312"/>
      <c r="E423" s="300" t="s">
        <v>650</v>
      </c>
      <c r="F423" s="295"/>
      <c r="G423" s="58"/>
      <c r="H423" s="589"/>
      <c r="I423" s="24" t="s">
        <v>522</v>
      </c>
      <c r="J423" s="307">
        <v>1000</v>
      </c>
      <c r="K423" s="312" t="s">
        <v>505</v>
      </c>
      <c r="L423" s="300" t="s">
        <v>656</v>
      </c>
      <c r="M423" s="295"/>
      <c r="N423" s="58"/>
      <c r="O423" s="589"/>
      <c r="P423" s="24" t="s">
        <v>522</v>
      </c>
      <c r="Q423" s="307">
        <v>1000</v>
      </c>
      <c r="R423" s="312" t="s">
        <v>505</v>
      </c>
      <c r="S423" s="300" t="s">
        <v>656</v>
      </c>
      <c r="T423" s="295"/>
    </row>
    <row r="424" spans="1:20" ht="15.75">
      <c r="A424" s="589"/>
      <c r="B424" s="474" t="s">
        <v>523</v>
      </c>
      <c r="C424" s="385">
        <v>10</v>
      </c>
      <c r="D424" s="312"/>
      <c r="E424" s="300" t="s">
        <v>650</v>
      </c>
      <c r="F424" s="295"/>
      <c r="G424" s="58"/>
      <c r="H424" s="589"/>
      <c r="I424" s="24" t="s">
        <v>523</v>
      </c>
      <c r="J424" s="307">
        <v>10</v>
      </c>
      <c r="K424" s="312" t="s">
        <v>479</v>
      </c>
      <c r="L424" s="300" t="s">
        <v>656</v>
      </c>
      <c r="M424" s="295"/>
      <c r="N424" s="58"/>
      <c r="O424" s="589"/>
      <c r="P424" s="24" t="s">
        <v>523</v>
      </c>
      <c r="Q424" s="307">
        <v>10</v>
      </c>
      <c r="R424" s="312">
        <v>3</v>
      </c>
      <c r="S424" s="300" t="s">
        <v>656</v>
      </c>
      <c r="T424" s="295">
        <f>(R424/Q424)*100</f>
        <v>30</v>
      </c>
    </row>
    <row r="425" spans="1:20" ht="15.75">
      <c r="A425" s="589"/>
      <c r="B425" s="474" t="s">
        <v>524</v>
      </c>
      <c r="C425" s="385">
        <v>3000</v>
      </c>
      <c r="D425" s="312"/>
      <c r="E425" s="300" t="s">
        <v>650</v>
      </c>
      <c r="F425" s="295"/>
      <c r="G425" s="58"/>
      <c r="H425" s="589"/>
      <c r="I425" s="24" t="s">
        <v>524</v>
      </c>
      <c r="J425" s="307">
        <v>3000</v>
      </c>
      <c r="K425" s="312">
        <v>19</v>
      </c>
      <c r="L425" s="300" t="s">
        <v>656</v>
      </c>
      <c r="M425" s="346">
        <f>(K425/J425)*100</f>
        <v>0.6333333333333333</v>
      </c>
      <c r="N425" s="58"/>
      <c r="O425" s="589"/>
      <c r="P425" s="24" t="s">
        <v>524</v>
      </c>
      <c r="Q425" s="307">
        <v>3000</v>
      </c>
      <c r="R425" s="312" t="s">
        <v>505</v>
      </c>
      <c r="S425" s="300" t="s">
        <v>656</v>
      </c>
      <c r="T425" s="295"/>
    </row>
    <row r="426" spans="1:20" ht="16.5" thickBot="1">
      <c r="A426" s="590"/>
      <c r="B426" s="476" t="s">
        <v>525</v>
      </c>
      <c r="C426" s="388">
        <v>50</v>
      </c>
      <c r="D426" s="313"/>
      <c r="E426" s="380" t="s">
        <v>650</v>
      </c>
      <c r="F426" s="319"/>
      <c r="G426" s="58"/>
      <c r="H426" s="590"/>
      <c r="I426" s="280" t="s">
        <v>525</v>
      </c>
      <c r="J426" s="378">
        <v>50</v>
      </c>
      <c r="K426" s="313" t="s">
        <v>479</v>
      </c>
      <c r="L426" s="380" t="s">
        <v>656</v>
      </c>
      <c r="M426" s="319"/>
      <c r="N426" s="58"/>
      <c r="O426" s="590"/>
      <c r="P426" s="280" t="s">
        <v>525</v>
      </c>
      <c r="Q426" s="378">
        <v>50</v>
      </c>
      <c r="R426" s="313" t="s">
        <v>479</v>
      </c>
      <c r="S426" s="380" t="s">
        <v>656</v>
      </c>
      <c r="T426" s="319"/>
    </row>
    <row r="427" spans="1:20" ht="15.75" thickBot="1">
      <c r="A427" s="45"/>
      <c r="B427" s="77"/>
      <c r="C427" s="48"/>
      <c r="D427" s="72"/>
      <c r="E427" s="64"/>
      <c r="F427" s="75"/>
      <c r="G427" s="58"/>
      <c r="H427" s="45"/>
      <c r="I427" s="9"/>
      <c r="J427" s="49"/>
      <c r="K427" s="72"/>
      <c r="L427" s="64"/>
      <c r="M427" s="75"/>
      <c r="N427" s="58"/>
      <c r="O427" s="45"/>
      <c r="P427" s="9"/>
      <c r="Q427" s="49"/>
      <c r="R427" s="72"/>
      <c r="S427" s="64"/>
      <c r="T427" s="75"/>
    </row>
    <row r="428" spans="1:20" ht="19.5" customHeight="1" thickBot="1">
      <c r="A428" s="620" t="s">
        <v>188</v>
      </c>
      <c r="B428" s="624" t="s">
        <v>189</v>
      </c>
      <c r="C428" s="626" t="s">
        <v>512</v>
      </c>
      <c r="D428" s="605" t="s">
        <v>938</v>
      </c>
      <c r="E428" s="606"/>
      <c r="F428" s="607"/>
      <c r="H428" s="620" t="s">
        <v>188</v>
      </c>
      <c r="I428" s="624" t="s">
        <v>189</v>
      </c>
      <c r="J428" s="626" t="s">
        <v>512</v>
      </c>
      <c r="K428" s="605" t="s">
        <v>939</v>
      </c>
      <c r="L428" s="606"/>
      <c r="M428" s="607"/>
      <c r="N428" s="58"/>
      <c r="O428" s="620" t="s">
        <v>188</v>
      </c>
      <c r="P428" s="624" t="s">
        <v>189</v>
      </c>
      <c r="Q428" s="626" t="s">
        <v>512</v>
      </c>
      <c r="R428" s="605" t="s">
        <v>940</v>
      </c>
      <c r="S428" s="606"/>
      <c r="T428" s="607"/>
    </row>
    <row r="429" spans="1:20" ht="114" customHeight="1" thickBot="1">
      <c r="A429" s="640"/>
      <c r="B429" s="603" t="s">
        <v>191</v>
      </c>
      <c r="C429" s="604" t="s">
        <v>192</v>
      </c>
      <c r="D429" s="296" t="s">
        <v>499</v>
      </c>
      <c r="E429" s="297" t="s">
        <v>511</v>
      </c>
      <c r="F429" s="298" t="s">
        <v>134</v>
      </c>
      <c r="H429" s="640"/>
      <c r="I429" s="603" t="s">
        <v>191</v>
      </c>
      <c r="J429" s="604" t="s">
        <v>192</v>
      </c>
      <c r="K429" s="296" t="s">
        <v>499</v>
      </c>
      <c r="L429" s="297" t="s">
        <v>511</v>
      </c>
      <c r="M429" s="298" t="s">
        <v>134</v>
      </c>
      <c r="N429" s="58"/>
      <c r="O429" s="640"/>
      <c r="P429" s="603" t="s">
        <v>191</v>
      </c>
      <c r="Q429" s="604" t="s">
        <v>192</v>
      </c>
      <c r="R429" s="296" t="s">
        <v>499</v>
      </c>
      <c r="S429" s="297" t="s">
        <v>511</v>
      </c>
      <c r="T429" s="298" t="s">
        <v>134</v>
      </c>
    </row>
    <row r="430" spans="1:20" ht="15.75" customHeight="1">
      <c r="A430" s="639" t="s">
        <v>841</v>
      </c>
      <c r="B430" s="472" t="s">
        <v>490</v>
      </c>
      <c r="C430" s="384" t="s">
        <v>483</v>
      </c>
      <c r="D430" s="316">
        <v>16.8</v>
      </c>
      <c r="E430" s="317" t="s">
        <v>503</v>
      </c>
      <c r="F430" s="318"/>
      <c r="G430" s="58"/>
      <c r="H430" s="639" t="s">
        <v>279</v>
      </c>
      <c r="I430" s="107" t="s">
        <v>490</v>
      </c>
      <c r="J430" s="306" t="s">
        <v>483</v>
      </c>
      <c r="K430" s="316">
        <v>16.7</v>
      </c>
      <c r="L430" s="317" t="s">
        <v>503</v>
      </c>
      <c r="M430" s="318"/>
      <c r="N430" s="58"/>
      <c r="O430" s="639" t="s">
        <v>842</v>
      </c>
      <c r="P430" s="107" t="s">
        <v>490</v>
      </c>
      <c r="Q430" s="306" t="s">
        <v>483</v>
      </c>
      <c r="R430" s="316">
        <v>16.5</v>
      </c>
      <c r="S430" s="317" t="s">
        <v>503</v>
      </c>
      <c r="T430" s="318"/>
    </row>
    <row r="431" spans="1:20" ht="15.75">
      <c r="A431" s="589"/>
      <c r="B431" s="473" t="s">
        <v>489</v>
      </c>
      <c r="C431" s="385" t="s">
        <v>483</v>
      </c>
      <c r="D431" s="311">
        <v>-33</v>
      </c>
      <c r="E431" s="383" t="s">
        <v>526</v>
      </c>
      <c r="F431" s="295"/>
      <c r="G431" s="58"/>
      <c r="H431" s="589"/>
      <c r="I431" s="223" t="s">
        <v>489</v>
      </c>
      <c r="J431" s="307" t="s">
        <v>483</v>
      </c>
      <c r="K431" s="311">
        <v>-31.5</v>
      </c>
      <c r="L431" s="300" t="s">
        <v>526</v>
      </c>
      <c r="M431" s="295"/>
      <c r="N431" s="58"/>
      <c r="O431" s="589"/>
      <c r="P431" s="223" t="s">
        <v>489</v>
      </c>
      <c r="Q431" s="307" t="s">
        <v>483</v>
      </c>
      <c r="R431" s="311">
        <v>-32.3</v>
      </c>
      <c r="S431" s="300" t="s">
        <v>526</v>
      </c>
      <c r="T431" s="295"/>
    </row>
    <row r="432" spans="1:20" ht="15.75">
      <c r="A432" s="589"/>
      <c r="B432" s="474" t="s">
        <v>488</v>
      </c>
      <c r="C432" s="385" t="s">
        <v>483</v>
      </c>
      <c r="D432" s="311">
        <v>2.8</v>
      </c>
      <c r="E432" s="383" t="s">
        <v>497</v>
      </c>
      <c r="F432" s="295"/>
      <c r="G432" s="58"/>
      <c r="H432" s="589"/>
      <c r="I432" s="24" t="s">
        <v>488</v>
      </c>
      <c r="J432" s="307" t="s">
        <v>483</v>
      </c>
      <c r="K432" s="311">
        <v>5.2</v>
      </c>
      <c r="L432" s="300" t="s">
        <v>497</v>
      </c>
      <c r="M432" s="295"/>
      <c r="N432" s="58"/>
      <c r="O432" s="589"/>
      <c r="P432" s="24" t="s">
        <v>488</v>
      </c>
      <c r="Q432" s="307" t="s">
        <v>483</v>
      </c>
      <c r="R432" s="311">
        <v>4.3</v>
      </c>
      <c r="S432" s="300" t="s">
        <v>497</v>
      </c>
      <c r="T432" s="295"/>
    </row>
    <row r="433" spans="1:20" ht="15.75">
      <c r="A433" s="589"/>
      <c r="B433" s="474" t="s">
        <v>436</v>
      </c>
      <c r="C433" s="385" t="s">
        <v>483</v>
      </c>
      <c r="D433" s="311">
        <v>8.4</v>
      </c>
      <c r="E433" s="383" t="s">
        <v>483</v>
      </c>
      <c r="F433" s="295"/>
      <c r="G433" s="58"/>
      <c r="H433" s="589"/>
      <c r="I433" s="24" t="s">
        <v>436</v>
      </c>
      <c r="J433" s="307" t="s">
        <v>483</v>
      </c>
      <c r="K433" s="311">
        <v>8.6</v>
      </c>
      <c r="L433" s="300" t="s">
        <v>483</v>
      </c>
      <c r="M433" s="295"/>
      <c r="N433" s="58"/>
      <c r="O433" s="589"/>
      <c r="P433" s="24" t="s">
        <v>436</v>
      </c>
      <c r="Q433" s="307" t="s">
        <v>483</v>
      </c>
      <c r="R433" s="311">
        <v>8.5</v>
      </c>
      <c r="S433" s="300" t="s">
        <v>483</v>
      </c>
      <c r="T433" s="295"/>
    </row>
    <row r="434" spans="1:20" ht="15.75">
      <c r="A434" s="589"/>
      <c r="B434" s="473" t="s">
        <v>491</v>
      </c>
      <c r="C434" s="385" t="s">
        <v>483</v>
      </c>
      <c r="D434" s="311">
        <v>1180</v>
      </c>
      <c r="E434" s="300" t="s">
        <v>844</v>
      </c>
      <c r="F434" s="295"/>
      <c r="G434" s="58"/>
      <c r="H434" s="589"/>
      <c r="I434" s="223" t="s">
        <v>491</v>
      </c>
      <c r="J434" s="307" t="s">
        <v>483</v>
      </c>
      <c r="K434" s="311">
        <v>1044</v>
      </c>
      <c r="L434" s="300" t="s">
        <v>504</v>
      </c>
      <c r="M434" s="295"/>
      <c r="N434" s="58"/>
      <c r="O434" s="589"/>
      <c r="P434" s="223" t="s">
        <v>491</v>
      </c>
      <c r="Q434" s="307" t="s">
        <v>483</v>
      </c>
      <c r="R434" s="311">
        <v>902</v>
      </c>
      <c r="S434" s="300" t="s">
        <v>504</v>
      </c>
      <c r="T434" s="295"/>
    </row>
    <row r="435" spans="1:20" ht="15.75">
      <c r="A435" s="589"/>
      <c r="B435" s="474" t="s">
        <v>465</v>
      </c>
      <c r="C435" s="385">
        <v>250</v>
      </c>
      <c r="D435" s="311">
        <v>110</v>
      </c>
      <c r="E435" s="383" t="s">
        <v>497</v>
      </c>
      <c r="F435" s="295">
        <f>(D435/C435)*100</f>
        <v>44</v>
      </c>
      <c r="G435" s="58"/>
      <c r="H435" s="589"/>
      <c r="I435" s="24" t="s">
        <v>465</v>
      </c>
      <c r="J435" s="307">
        <v>250</v>
      </c>
      <c r="K435" s="311">
        <v>98</v>
      </c>
      <c r="L435" s="300" t="s">
        <v>497</v>
      </c>
      <c r="M435" s="295">
        <f>(K435/J435)*100</f>
        <v>39.2</v>
      </c>
      <c r="N435" s="58"/>
      <c r="O435" s="589"/>
      <c r="P435" s="24" t="s">
        <v>465</v>
      </c>
      <c r="Q435" s="307">
        <v>250</v>
      </c>
      <c r="R435" s="311">
        <v>115</v>
      </c>
      <c r="S435" s="300" t="s">
        <v>497</v>
      </c>
      <c r="T435" s="295">
        <f>(R435/Q435)*100</f>
        <v>46</v>
      </c>
    </row>
    <row r="436" spans="1:20" ht="15.75">
      <c r="A436" s="589"/>
      <c r="B436" s="474" t="s">
        <v>515</v>
      </c>
      <c r="C436" s="385">
        <v>5</v>
      </c>
      <c r="D436" s="311">
        <v>0.5</v>
      </c>
      <c r="E436" s="300" t="s">
        <v>650</v>
      </c>
      <c r="F436" s="295">
        <f aca="true" t="shared" si="9" ref="F436:F445">(D436/C436)*100</f>
        <v>10</v>
      </c>
      <c r="G436" s="58"/>
      <c r="H436" s="589"/>
      <c r="I436" s="24" t="s">
        <v>515</v>
      </c>
      <c r="J436" s="307">
        <v>5</v>
      </c>
      <c r="K436" s="311">
        <v>0.4</v>
      </c>
      <c r="L436" s="300" t="s">
        <v>656</v>
      </c>
      <c r="M436" s="295">
        <f>(K436/J436)*100</f>
        <v>8</v>
      </c>
      <c r="N436" s="58"/>
      <c r="O436" s="589"/>
      <c r="P436" s="24" t="s">
        <v>515</v>
      </c>
      <c r="Q436" s="307">
        <v>5</v>
      </c>
      <c r="R436" s="311">
        <v>1.7</v>
      </c>
      <c r="S436" s="300" t="s">
        <v>656</v>
      </c>
      <c r="T436" s="295">
        <f>(R436/Q436)*100</f>
        <v>34</v>
      </c>
    </row>
    <row r="437" spans="1:20" ht="15.75">
      <c r="A437" s="589"/>
      <c r="B437" s="474" t="s">
        <v>516</v>
      </c>
      <c r="C437" s="385">
        <v>10</v>
      </c>
      <c r="D437" s="311">
        <v>6</v>
      </c>
      <c r="E437" s="300" t="s">
        <v>650</v>
      </c>
      <c r="F437" s="295">
        <f t="shared" si="9"/>
        <v>60</v>
      </c>
      <c r="G437" s="58"/>
      <c r="H437" s="589"/>
      <c r="I437" s="24" t="s">
        <v>516</v>
      </c>
      <c r="J437" s="307">
        <v>10</v>
      </c>
      <c r="K437" s="311">
        <v>6</v>
      </c>
      <c r="L437" s="300" t="s">
        <v>656</v>
      </c>
      <c r="M437" s="295">
        <f>(K437/J437)*100</f>
        <v>60</v>
      </c>
      <c r="N437" s="58"/>
      <c r="O437" s="589"/>
      <c r="P437" s="24" t="s">
        <v>516</v>
      </c>
      <c r="Q437" s="307">
        <v>10</v>
      </c>
      <c r="R437" s="311">
        <v>9</v>
      </c>
      <c r="S437" s="300" t="s">
        <v>656</v>
      </c>
      <c r="T437" s="295">
        <f>(R437/Q437)*100</f>
        <v>90</v>
      </c>
    </row>
    <row r="438" spans="1:20" ht="15.75">
      <c r="A438" s="589"/>
      <c r="B438" s="474" t="s">
        <v>517</v>
      </c>
      <c r="C438" s="385">
        <v>5</v>
      </c>
      <c r="D438" s="312" t="s">
        <v>479</v>
      </c>
      <c r="E438" s="300" t="s">
        <v>650</v>
      </c>
      <c r="F438" s="295"/>
      <c r="G438" s="58"/>
      <c r="H438" s="589"/>
      <c r="I438" s="24" t="s">
        <v>517</v>
      </c>
      <c r="J438" s="307">
        <v>5</v>
      </c>
      <c r="K438" s="312" t="s">
        <v>479</v>
      </c>
      <c r="L438" s="300" t="s">
        <v>656</v>
      </c>
      <c r="M438" s="295"/>
      <c r="N438" s="58"/>
      <c r="O438" s="589"/>
      <c r="P438" s="24" t="s">
        <v>517</v>
      </c>
      <c r="Q438" s="307">
        <v>5</v>
      </c>
      <c r="R438" s="312" t="s">
        <v>479</v>
      </c>
      <c r="S438" s="300" t="s">
        <v>656</v>
      </c>
      <c r="T438" s="295"/>
    </row>
    <row r="439" spans="1:20" ht="15.75">
      <c r="A439" s="589"/>
      <c r="B439" s="474" t="s">
        <v>843</v>
      </c>
      <c r="C439" s="385">
        <v>50</v>
      </c>
      <c r="D439" s="312" t="s">
        <v>505</v>
      </c>
      <c r="E439" s="300" t="s">
        <v>650</v>
      </c>
      <c r="F439" s="295"/>
      <c r="G439" s="58"/>
      <c r="H439" s="589"/>
      <c r="I439" s="24" t="s">
        <v>843</v>
      </c>
      <c r="J439" s="307">
        <v>50</v>
      </c>
      <c r="K439" s="312" t="s">
        <v>505</v>
      </c>
      <c r="L439" s="300" t="s">
        <v>656</v>
      </c>
      <c r="M439" s="295"/>
      <c r="N439" s="58"/>
      <c r="O439" s="589"/>
      <c r="P439" s="24" t="s">
        <v>843</v>
      </c>
      <c r="Q439" s="307">
        <v>50</v>
      </c>
      <c r="R439" s="312" t="s">
        <v>505</v>
      </c>
      <c r="S439" s="300" t="s">
        <v>656</v>
      </c>
      <c r="T439" s="295"/>
    </row>
    <row r="440" spans="1:20" ht="15.75">
      <c r="A440" s="589"/>
      <c r="B440" s="474" t="s">
        <v>519</v>
      </c>
      <c r="C440" s="385">
        <v>5</v>
      </c>
      <c r="D440" s="312" t="s">
        <v>479</v>
      </c>
      <c r="E440" s="300" t="s">
        <v>650</v>
      </c>
      <c r="F440" s="295"/>
      <c r="G440" s="58"/>
      <c r="H440" s="589"/>
      <c r="I440" s="24" t="s">
        <v>519</v>
      </c>
      <c r="J440" s="307">
        <v>5</v>
      </c>
      <c r="K440" s="312" t="s">
        <v>479</v>
      </c>
      <c r="L440" s="300" t="s">
        <v>656</v>
      </c>
      <c r="M440" s="295"/>
      <c r="N440" s="58"/>
      <c r="O440" s="589"/>
      <c r="P440" s="24" t="s">
        <v>519</v>
      </c>
      <c r="Q440" s="307">
        <v>5</v>
      </c>
      <c r="R440" s="312" t="s">
        <v>479</v>
      </c>
      <c r="S440" s="300" t="s">
        <v>656</v>
      </c>
      <c r="T440" s="295"/>
    </row>
    <row r="441" spans="1:20" ht="15.75">
      <c r="A441" s="589"/>
      <c r="B441" s="474" t="s">
        <v>520</v>
      </c>
      <c r="C441" s="385">
        <v>1</v>
      </c>
      <c r="D441" s="312" t="s">
        <v>473</v>
      </c>
      <c r="E441" s="300" t="s">
        <v>650</v>
      </c>
      <c r="F441" s="295"/>
      <c r="G441" s="58"/>
      <c r="H441" s="589"/>
      <c r="I441" s="24" t="s">
        <v>520</v>
      </c>
      <c r="J441" s="307">
        <v>1</v>
      </c>
      <c r="K441" s="312" t="s">
        <v>473</v>
      </c>
      <c r="L441" s="300" t="s">
        <v>656</v>
      </c>
      <c r="M441" s="295"/>
      <c r="N441" s="58"/>
      <c r="O441" s="589"/>
      <c r="P441" s="24" t="s">
        <v>520</v>
      </c>
      <c r="Q441" s="307">
        <v>1</v>
      </c>
      <c r="R441" s="312" t="s">
        <v>473</v>
      </c>
      <c r="S441" s="300" t="s">
        <v>656</v>
      </c>
      <c r="T441" s="295"/>
    </row>
    <row r="442" spans="1:20" ht="15.75">
      <c r="A442" s="589"/>
      <c r="B442" s="474" t="s">
        <v>521</v>
      </c>
      <c r="C442" s="385">
        <v>10</v>
      </c>
      <c r="D442" s="312">
        <v>5</v>
      </c>
      <c r="E442" s="300" t="s">
        <v>650</v>
      </c>
      <c r="F442" s="295">
        <f t="shared" si="9"/>
        <v>50</v>
      </c>
      <c r="G442" s="58"/>
      <c r="H442" s="589"/>
      <c r="I442" s="24" t="s">
        <v>521</v>
      </c>
      <c r="J442" s="307">
        <v>10</v>
      </c>
      <c r="K442" s="312" t="s">
        <v>506</v>
      </c>
      <c r="L442" s="300" t="s">
        <v>656</v>
      </c>
      <c r="M442" s="295"/>
      <c r="N442" s="58"/>
      <c r="O442" s="589"/>
      <c r="P442" s="24" t="s">
        <v>521</v>
      </c>
      <c r="Q442" s="307">
        <v>10</v>
      </c>
      <c r="R442" s="312" t="s">
        <v>506</v>
      </c>
      <c r="S442" s="300" t="s">
        <v>656</v>
      </c>
      <c r="T442" s="295"/>
    </row>
    <row r="443" spans="1:20" ht="15.75">
      <c r="A443" s="589"/>
      <c r="B443" s="475" t="s">
        <v>522</v>
      </c>
      <c r="C443" s="385">
        <v>1000</v>
      </c>
      <c r="D443" s="312" t="s">
        <v>505</v>
      </c>
      <c r="E443" s="300" t="s">
        <v>650</v>
      </c>
      <c r="F443" s="295"/>
      <c r="G443" s="58"/>
      <c r="H443" s="589"/>
      <c r="I443" s="24" t="s">
        <v>522</v>
      </c>
      <c r="J443" s="307">
        <v>1000</v>
      </c>
      <c r="K443" s="312" t="s">
        <v>505</v>
      </c>
      <c r="L443" s="300" t="s">
        <v>656</v>
      </c>
      <c r="M443" s="295"/>
      <c r="N443" s="58"/>
      <c r="O443" s="589"/>
      <c r="P443" s="24" t="s">
        <v>522</v>
      </c>
      <c r="Q443" s="307">
        <v>1000</v>
      </c>
      <c r="R443" s="312" t="s">
        <v>505</v>
      </c>
      <c r="S443" s="300" t="s">
        <v>656</v>
      </c>
      <c r="T443" s="295"/>
    </row>
    <row r="444" spans="1:20" ht="15.75">
      <c r="A444" s="589"/>
      <c r="B444" s="474" t="s">
        <v>523</v>
      </c>
      <c r="C444" s="385">
        <v>10</v>
      </c>
      <c r="D444" s="312">
        <v>9</v>
      </c>
      <c r="E444" s="300" t="s">
        <v>650</v>
      </c>
      <c r="F444" s="295">
        <f t="shared" si="9"/>
        <v>90</v>
      </c>
      <c r="G444" s="58"/>
      <c r="H444" s="589"/>
      <c r="I444" s="24" t="s">
        <v>523</v>
      </c>
      <c r="J444" s="307">
        <v>10</v>
      </c>
      <c r="K444" s="312">
        <v>2</v>
      </c>
      <c r="L444" s="300" t="s">
        <v>656</v>
      </c>
      <c r="M444" s="295">
        <f>(K444/J444)*100</f>
        <v>20</v>
      </c>
      <c r="N444" s="58"/>
      <c r="O444" s="589"/>
      <c r="P444" s="24" t="s">
        <v>523</v>
      </c>
      <c r="Q444" s="307">
        <v>10</v>
      </c>
      <c r="R444" s="312">
        <v>5</v>
      </c>
      <c r="S444" s="300" t="s">
        <v>656</v>
      </c>
      <c r="T444" s="295">
        <f>(R444/Q444)*100</f>
        <v>50</v>
      </c>
    </row>
    <row r="445" spans="1:20" ht="15.75">
      <c r="A445" s="589"/>
      <c r="B445" s="474" t="s">
        <v>524</v>
      </c>
      <c r="C445" s="385">
        <v>3000</v>
      </c>
      <c r="D445" s="312">
        <v>22</v>
      </c>
      <c r="E445" s="300" t="s">
        <v>650</v>
      </c>
      <c r="F445" s="346">
        <f t="shared" si="9"/>
        <v>0.7333333333333333</v>
      </c>
      <c r="G445" s="58"/>
      <c r="H445" s="589"/>
      <c r="I445" s="24" t="s">
        <v>524</v>
      </c>
      <c r="J445" s="307">
        <v>3000</v>
      </c>
      <c r="K445" s="312">
        <v>204</v>
      </c>
      <c r="L445" s="300" t="s">
        <v>656</v>
      </c>
      <c r="M445" s="295">
        <f>(K445/J445)*100</f>
        <v>6.800000000000001</v>
      </c>
      <c r="N445" s="58"/>
      <c r="O445" s="589"/>
      <c r="P445" s="24" t="s">
        <v>524</v>
      </c>
      <c r="Q445" s="307">
        <v>3000</v>
      </c>
      <c r="R445" s="312" t="s">
        <v>505</v>
      </c>
      <c r="S445" s="300" t="s">
        <v>656</v>
      </c>
      <c r="T445" s="295"/>
    </row>
    <row r="446" spans="1:20" ht="16.5" thickBot="1">
      <c r="A446" s="590"/>
      <c r="B446" s="476" t="s">
        <v>525</v>
      </c>
      <c r="C446" s="388">
        <v>50</v>
      </c>
      <c r="D446" s="313" t="s">
        <v>506</v>
      </c>
      <c r="E446" s="380" t="s">
        <v>650</v>
      </c>
      <c r="F446" s="319"/>
      <c r="G446" s="58"/>
      <c r="H446" s="590"/>
      <c r="I446" s="280" t="s">
        <v>525</v>
      </c>
      <c r="J446" s="378">
        <v>50</v>
      </c>
      <c r="K446" s="313" t="s">
        <v>506</v>
      </c>
      <c r="L446" s="380" t="s">
        <v>656</v>
      </c>
      <c r="M446" s="319"/>
      <c r="N446" s="58"/>
      <c r="O446" s="590"/>
      <c r="P446" s="280" t="s">
        <v>525</v>
      </c>
      <c r="Q446" s="378">
        <v>50</v>
      </c>
      <c r="R446" s="313" t="s">
        <v>506</v>
      </c>
      <c r="S446" s="380" t="s">
        <v>656</v>
      </c>
      <c r="T446" s="319"/>
    </row>
    <row r="447" spans="1:20" ht="15">
      <c r="A447" s="45"/>
      <c r="B447" s="77"/>
      <c r="C447" s="48"/>
      <c r="D447" s="72"/>
      <c r="E447" s="64"/>
      <c r="F447" s="75"/>
      <c r="G447" s="58"/>
      <c r="H447" s="45"/>
      <c r="I447" s="9"/>
      <c r="J447" s="49"/>
      <c r="K447" s="72"/>
      <c r="L447" s="64"/>
      <c r="M447" s="75"/>
      <c r="N447" s="58"/>
      <c r="O447" s="45"/>
      <c r="P447" s="9"/>
      <c r="Q447" s="49"/>
      <c r="R447" s="72"/>
      <c r="S447" s="64"/>
      <c r="T447" s="75"/>
    </row>
    <row r="448" spans="1:6" ht="15">
      <c r="A448" s="597" t="s">
        <v>195</v>
      </c>
      <c r="B448" s="597"/>
      <c r="C448" s="597"/>
      <c r="D448" s="597"/>
      <c r="E448" s="597"/>
      <c r="F448" s="597"/>
    </row>
    <row r="449" spans="1:2" ht="15.75" thickBot="1">
      <c r="A449" s="102"/>
      <c r="B449" s="103"/>
    </row>
    <row r="450" spans="1:5" ht="12.75" customHeight="1" thickBot="1">
      <c r="A450" s="617" t="s">
        <v>196</v>
      </c>
      <c r="B450" s="618"/>
      <c r="C450" s="619"/>
      <c r="D450" s="309" t="s">
        <v>566</v>
      </c>
      <c r="E450" s="72"/>
    </row>
    <row r="451" spans="1:6" ht="12.75" customHeight="1" thickBot="1">
      <c r="A451" s="617" t="s">
        <v>186</v>
      </c>
      <c r="B451" s="618"/>
      <c r="C451" s="619"/>
      <c r="D451" s="309" t="s">
        <v>567</v>
      </c>
      <c r="E451" s="72"/>
      <c r="F451" s="1" t="s">
        <v>568</v>
      </c>
    </row>
    <row r="453" spans="1:2" ht="30.75" thickBot="1">
      <c r="A453" s="104" t="s">
        <v>197</v>
      </c>
      <c r="B453" s="29"/>
    </row>
    <row r="454" spans="4:6" ht="15.75" thickBot="1">
      <c r="D454" s="105"/>
      <c r="E454" s="105"/>
      <c r="F454" s="71"/>
    </row>
    <row r="455" spans="1:6" ht="39.75" customHeight="1" thickBot="1">
      <c r="A455" s="620" t="s">
        <v>198</v>
      </c>
      <c r="B455" s="392" t="s">
        <v>189</v>
      </c>
      <c r="C455" s="393" t="s">
        <v>190</v>
      </c>
      <c r="D455" s="611" t="s">
        <v>128</v>
      </c>
      <c r="E455" s="606"/>
      <c r="F455" s="612"/>
    </row>
    <row r="456" spans="1:6" ht="79.5" customHeight="1" thickBot="1">
      <c r="A456" s="621"/>
      <c r="B456" s="147" t="s">
        <v>191</v>
      </c>
      <c r="C456" s="250" t="s">
        <v>192</v>
      </c>
      <c r="D456" s="296" t="s">
        <v>193</v>
      </c>
      <c r="E456" s="297" t="s">
        <v>511</v>
      </c>
      <c r="F456" s="298" t="s">
        <v>134</v>
      </c>
    </row>
    <row r="457" spans="1:6" ht="15.75" thickBot="1">
      <c r="A457" s="614"/>
      <c r="B457" s="107"/>
      <c r="C457" s="384"/>
      <c r="D457" s="477"/>
      <c r="E457" s="303"/>
      <c r="F457" s="295" t="e">
        <f aca="true" t="shared" si="10" ref="F457:F470">(D457/C457)*100</f>
        <v>#DIV/0!</v>
      </c>
    </row>
    <row r="458" spans="1:6" ht="15.75" thickBot="1">
      <c r="A458" s="614"/>
      <c r="B458" s="24"/>
      <c r="C458" s="385"/>
      <c r="D458" s="314"/>
      <c r="E458" s="304"/>
      <c r="F458" s="169" t="e">
        <f t="shared" si="10"/>
        <v>#DIV/0!</v>
      </c>
    </row>
    <row r="459" spans="1:6" ht="15.75" thickBot="1">
      <c r="A459" s="614"/>
      <c r="B459" s="24"/>
      <c r="C459" s="385"/>
      <c r="D459" s="314"/>
      <c r="E459" s="304"/>
      <c r="F459" s="169" t="e">
        <f t="shared" si="10"/>
        <v>#DIV/0!</v>
      </c>
    </row>
    <row r="460" spans="1:6" ht="15.75" thickBot="1">
      <c r="A460" s="614"/>
      <c r="B460" s="24"/>
      <c r="C460" s="385"/>
      <c r="D460" s="314"/>
      <c r="E460" s="304"/>
      <c r="F460" s="169" t="e">
        <f t="shared" si="10"/>
        <v>#DIV/0!</v>
      </c>
    </row>
    <row r="461" spans="1:6" ht="15.75" thickBot="1">
      <c r="A461" s="614"/>
      <c r="B461" s="24"/>
      <c r="C461" s="385"/>
      <c r="D461" s="314"/>
      <c r="E461" s="304"/>
      <c r="F461" s="169" t="e">
        <f t="shared" si="10"/>
        <v>#DIV/0!</v>
      </c>
    </row>
    <row r="462" spans="1:6" ht="15.75" thickBot="1">
      <c r="A462" s="614"/>
      <c r="B462" s="24"/>
      <c r="C462" s="385"/>
      <c r="D462" s="314"/>
      <c r="E462" s="304"/>
      <c r="F462" s="169" t="e">
        <f t="shared" si="10"/>
        <v>#DIV/0!</v>
      </c>
    </row>
    <row r="463" spans="1:6" ht="15">
      <c r="A463" s="614"/>
      <c r="B463" s="24"/>
      <c r="C463" s="385"/>
      <c r="D463" s="314"/>
      <c r="E463" s="304"/>
      <c r="F463" s="169" t="e">
        <f t="shared" si="10"/>
        <v>#DIV/0!</v>
      </c>
    </row>
    <row r="464" spans="1:6" ht="15.75" thickBot="1">
      <c r="A464" s="615"/>
      <c r="B464" s="24"/>
      <c r="C464" s="385"/>
      <c r="D464" s="314"/>
      <c r="E464" s="304"/>
      <c r="F464" s="169" t="e">
        <f t="shared" si="10"/>
        <v>#DIV/0!</v>
      </c>
    </row>
    <row r="465" spans="1:6" ht="15.75" thickBot="1">
      <c r="A465" s="615"/>
      <c r="B465" s="24"/>
      <c r="C465" s="385"/>
      <c r="D465" s="315"/>
      <c r="E465" s="305"/>
      <c r="F465" s="169" t="e">
        <f t="shared" si="10"/>
        <v>#DIV/0!</v>
      </c>
    </row>
    <row r="466" spans="1:6" ht="15.75" thickBot="1">
      <c r="A466" s="615"/>
      <c r="B466" s="24"/>
      <c r="C466" s="385"/>
      <c r="D466" s="315"/>
      <c r="E466" s="305"/>
      <c r="F466" s="169" t="e">
        <f t="shared" si="10"/>
        <v>#DIV/0!</v>
      </c>
    </row>
    <row r="467" spans="1:6" ht="15.75" thickBot="1">
      <c r="A467" s="615"/>
      <c r="B467" s="24"/>
      <c r="C467" s="385"/>
      <c r="D467" s="315"/>
      <c r="E467" s="305"/>
      <c r="F467" s="169" t="e">
        <f t="shared" si="10"/>
        <v>#DIV/0!</v>
      </c>
    </row>
    <row r="468" spans="1:6" ht="15.75" thickBot="1">
      <c r="A468" s="615"/>
      <c r="B468" s="24"/>
      <c r="C468" s="385"/>
      <c r="D468" s="315"/>
      <c r="E468" s="305"/>
      <c r="F468" s="169" t="e">
        <f t="shared" si="10"/>
        <v>#DIV/0!</v>
      </c>
    </row>
    <row r="469" spans="1:6" ht="15.75" thickBot="1">
      <c r="A469" s="615"/>
      <c r="B469" s="24"/>
      <c r="C469" s="385"/>
      <c r="D469" s="315"/>
      <c r="E469" s="305"/>
      <c r="F469" s="169" t="e">
        <f t="shared" si="10"/>
        <v>#DIV/0!</v>
      </c>
    </row>
    <row r="470" spans="1:6" ht="15.75" thickBot="1">
      <c r="A470" s="616"/>
      <c r="B470" s="280"/>
      <c r="C470" s="388"/>
      <c r="D470" s="394"/>
      <c r="E470" s="395"/>
      <c r="F470" s="171" t="e">
        <f t="shared" si="10"/>
        <v>#DIV/0!</v>
      </c>
    </row>
    <row r="473" ht="15">
      <c r="A473" s="1" t="s">
        <v>194</v>
      </c>
    </row>
    <row r="474" ht="15">
      <c r="A474" s="1" t="s">
        <v>81</v>
      </c>
    </row>
    <row r="475" ht="15">
      <c r="A475" s="2"/>
    </row>
  </sheetData>
  <sheetProtection selectLockedCells="1" selectUnlockedCells="1"/>
  <mergeCells count="173">
    <mergeCell ref="F295:F296"/>
    <mergeCell ref="R428:T428"/>
    <mergeCell ref="A430:A446"/>
    <mergeCell ref="H430:H446"/>
    <mergeCell ref="O430:O446"/>
    <mergeCell ref="I428:I429"/>
    <mergeCell ref="J428:J429"/>
    <mergeCell ref="K428:M428"/>
    <mergeCell ref="O428:O429"/>
    <mergeCell ref="P428:P429"/>
    <mergeCell ref="Q428:Q429"/>
    <mergeCell ref="O408:O409"/>
    <mergeCell ref="P408:P409"/>
    <mergeCell ref="Q408:Q409"/>
    <mergeCell ref="R408:T408"/>
    <mergeCell ref="O410:O426"/>
    <mergeCell ref="A428:A429"/>
    <mergeCell ref="B428:B429"/>
    <mergeCell ref="C428:C429"/>
    <mergeCell ref="D428:F428"/>
    <mergeCell ref="H428:H429"/>
    <mergeCell ref="H408:H409"/>
    <mergeCell ref="D408:F408"/>
    <mergeCell ref="I408:I409"/>
    <mergeCell ref="J408:J409"/>
    <mergeCell ref="K408:M408"/>
    <mergeCell ref="A410:A426"/>
    <mergeCell ref="H410:H426"/>
    <mergeCell ref="A403:C403"/>
    <mergeCell ref="A404:C404"/>
    <mergeCell ref="A408:A409"/>
    <mergeCell ref="B408:B409"/>
    <mergeCell ref="C408:C409"/>
    <mergeCell ref="J363:J364"/>
    <mergeCell ref="K363:M363"/>
    <mergeCell ref="A365:A401"/>
    <mergeCell ref="H365:H401"/>
    <mergeCell ref="J324:J325"/>
    <mergeCell ref="K324:M324"/>
    <mergeCell ref="A326:A361"/>
    <mergeCell ref="H326:H361"/>
    <mergeCell ref="A363:A364"/>
    <mergeCell ref="B363:B364"/>
    <mergeCell ref="C363:C364"/>
    <mergeCell ref="D363:F363"/>
    <mergeCell ref="H363:H364"/>
    <mergeCell ref="I363:I364"/>
    <mergeCell ref="A324:A325"/>
    <mergeCell ref="B324:B325"/>
    <mergeCell ref="C324:C325"/>
    <mergeCell ref="D324:F324"/>
    <mergeCell ref="H324:H325"/>
    <mergeCell ref="I324:I325"/>
    <mergeCell ref="A283:A322"/>
    <mergeCell ref="H281:H282"/>
    <mergeCell ref="I281:I282"/>
    <mergeCell ref="J281:J282"/>
    <mergeCell ref="K281:M281"/>
    <mergeCell ref="H283:H322"/>
    <mergeCell ref="B295:B296"/>
    <mergeCell ref="C295:C296"/>
    <mergeCell ref="D295:D296"/>
    <mergeCell ref="E295:E296"/>
    <mergeCell ref="K271:M271"/>
    <mergeCell ref="A273:A274"/>
    <mergeCell ref="H273:H274"/>
    <mergeCell ref="A276:C276"/>
    <mergeCell ref="A277:C277"/>
    <mergeCell ref="A281:A282"/>
    <mergeCell ref="B281:B282"/>
    <mergeCell ref="C281:C282"/>
    <mergeCell ref="D281:F281"/>
    <mergeCell ref="K266:M266"/>
    <mergeCell ref="A268:A269"/>
    <mergeCell ref="H268:H269"/>
    <mergeCell ref="A271:A272"/>
    <mergeCell ref="B271:B272"/>
    <mergeCell ref="C271:C272"/>
    <mergeCell ref="D271:F271"/>
    <mergeCell ref="H271:H272"/>
    <mergeCell ref="I271:I272"/>
    <mergeCell ref="J271:J272"/>
    <mergeCell ref="J261:J262"/>
    <mergeCell ref="K261:M261"/>
    <mergeCell ref="H263:H264"/>
    <mergeCell ref="A266:A267"/>
    <mergeCell ref="B266:B267"/>
    <mergeCell ref="C266:C267"/>
    <mergeCell ref="D266:F266"/>
    <mergeCell ref="H266:H267"/>
    <mergeCell ref="I266:I267"/>
    <mergeCell ref="J266:J267"/>
    <mergeCell ref="B261:B262"/>
    <mergeCell ref="C261:C262"/>
    <mergeCell ref="D261:F261"/>
    <mergeCell ref="A263:A264"/>
    <mergeCell ref="H261:H262"/>
    <mergeCell ref="I261:I262"/>
    <mergeCell ref="D12:F12"/>
    <mergeCell ref="A457:A463"/>
    <mergeCell ref="A464:A470"/>
    <mergeCell ref="A448:F448"/>
    <mergeCell ref="A450:C450"/>
    <mergeCell ref="A451:C451"/>
    <mergeCell ref="A455:A456"/>
    <mergeCell ref="A256:C256"/>
    <mergeCell ref="A257:C257"/>
    <mergeCell ref="A261:A262"/>
    <mergeCell ref="D212:F212"/>
    <mergeCell ref="D455:F455"/>
    <mergeCell ref="A1:F1"/>
    <mergeCell ref="A3:F3"/>
    <mergeCell ref="A5:F5"/>
    <mergeCell ref="A7:C7"/>
    <mergeCell ref="A8:C8"/>
    <mergeCell ref="A12:A13"/>
    <mergeCell ref="B12:B13"/>
    <mergeCell ref="C12:C13"/>
    <mergeCell ref="D52:F52"/>
    <mergeCell ref="D192:F192"/>
    <mergeCell ref="A194:A210"/>
    <mergeCell ref="A32:A33"/>
    <mergeCell ref="B32:B33"/>
    <mergeCell ref="C32:C33"/>
    <mergeCell ref="D32:F32"/>
    <mergeCell ref="D72:F72"/>
    <mergeCell ref="B72:B73"/>
    <mergeCell ref="C72:C73"/>
    <mergeCell ref="A14:A30"/>
    <mergeCell ref="A34:A50"/>
    <mergeCell ref="A54:A70"/>
    <mergeCell ref="A192:A193"/>
    <mergeCell ref="B192:B193"/>
    <mergeCell ref="C192:C193"/>
    <mergeCell ref="A52:A53"/>
    <mergeCell ref="B52:B53"/>
    <mergeCell ref="C52:C53"/>
    <mergeCell ref="A72:A73"/>
    <mergeCell ref="A74:A90"/>
    <mergeCell ref="A92:A93"/>
    <mergeCell ref="B92:B93"/>
    <mergeCell ref="C92:C93"/>
    <mergeCell ref="D92:F92"/>
    <mergeCell ref="A94:A110"/>
    <mergeCell ref="A112:A113"/>
    <mergeCell ref="B112:B113"/>
    <mergeCell ref="C112:C113"/>
    <mergeCell ref="D112:F112"/>
    <mergeCell ref="A114:A130"/>
    <mergeCell ref="A132:A133"/>
    <mergeCell ref="B132:B133"/>
    <mergeCell ref="C132:C133"/>
    <mergeCell ref="D132:F132"/>
    <mergeCell ref="A214:A230"/>
    <mergeCell ref="A134:A150"/>
    <mergeCell ref="A152:A153"/>
    <mergeCell ref="B152:B153"/>
    <mergeCell ref="C152:C153"/>
    <mergeCell ref="D152:F152"/>
    <mergeCell ref="A154:A170"/>
    <mergeCell ref="A212:A213"/>
    <mergeCell ref="B212:B213"/>
    <mergeCell ref="C212:C213"/>
    <mergeCell ref="A232:A233"/>
    <mergeCell ref="B232:B233"/>
    <mergeCell ref="C232:C233"/>
    <mergeCell ref="D232:F232"/>
    <mergeCell ref="A234:A250"/>
    <mergeCell ref="A172:A173"/>
    <mergeCell ref="B172:B173"/>
    <mergeCell ref="C172:C173"/>
    <mergeCell ref="D172:F172"/>
    <mergeCell ref="A174:A190"/>
  </mergeCells>
  <printOptions/>
  <pageMargins left="0.39375" right="0.39375" top="0.39375" bottom="0.39375" header="0.5118055555555555" footer="0.5118055555555555"/>
  <pageSetup fitToHeight="1" fitToWidth="1"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IV227"/>
  <sheetViews>
    <sheetView zoomScale="95" zoomScaleNormal="95" zoomScalePageLayoutView="0" workbookViewId="0" topLeftCell="A34">
      <selection activeCell="E45" sqref="E45"/>
    </sheetView>
  </sheetViews>
  <sheetFormatPr defaultColWidth="9.140625" defaultRowHeight="12.75"/>
  <cols>
    <col min="1" max="1" width="28.28125" style="1" customWidth="1"/>
    <col min="2" max="2" width="28.00390625" style="1" customWidth="1"/>
    <col min="3" max="3" width="23.421875" style="1" customWidth="1"/>
    <col min="4" max="4" width="20.7109375" style="1" customWidth="1"/>
    <col min="5" max="5" width="26.421875" style="1" customWidth="1"/>
    <col min="6" max="6" width="23.8515625" style="1" customWidth="1"/>
    <col min="7" max="7" width="18.00390625" style="1" customWidth="1"/>
    <col min="8" max="8" width="19.28125" style="1" customWidth="1"/>
    <col min="9" max="16384" width="9.140625" style="1" customWidth="1"/>
  </cols>
  <sheetData>
    <row r="1" spans="1:14" ht="15">
      <c r="A1" s="534" t="s">
        <v>199</v>
      </c>
      <c r="B1" s="534"/>
      <c r="C1" s="534"/>
      <c r="D1" s="534"/>
      <c r="E1" s="534"/>
      <c r="F1" s="534"/>
      <c r="G1" s="7"/>
      <c r="H1" s="7"/>
      <c r="I1" s="7"/>
      <c r="J1" s="7"/>
      <c r="K1" s="7"/>
      <c r="L1" s="7"/>
      <c r="M1" s="7"/>
      <c r="N1" s="7"/>
    </row>
    <row r="3" spans="1:14" ht="15">
      <c r="A3" s="534" t="s">
        <v>200</v>
      </c>
      <c r="B3" s="534"/>
      <c r="C3" s="534"/>
      <c r="D3" s="534"/>
      <c r="E3" s="534"/>
      <c r="F3" s="534"/>
      <c r="G3" s="7"/>
      <c r="H3" s="7"/>
      <c r="I3" s="7"/>
      <c r="J3" s="7"/>
      <c r="K3" s="7"/>
      <c r="L3" s="7"/>
      <c r="M3" s="7"/>
      <c r="N3" s="7"/>
    </row>
    <row r="4" ht="15">
      <c r="F4" s="1" t="s">
        <v>569</v>
      </c>
    </row>
    <row r="5" spans="1:6" ht="15">
      <c r="A5" s="597" t="s">
        <v>201</v>
      </c>
      <c r="B5" s="597"/>
      <c r="C5" s="597"/>
      <c r="D5" s="597"/>
      <c r="E5" s="597"/>
      <c r="F5" s="597"/>
    </row>
    <row r="6" ht="15.75" thickBot="1">
      <c r="A6" s="108"/>
    </row>
    <row r="7" spans="1:7" ht="45">
      <c r="A7" s="36" t="s">
        <v>202</v>
      </c>
      <c r="B7" s="37" t="s">
        <v>203</v>
      </c>
      <c r="C7" s="37" t="s">
        <v>204</v>
      </c>
      <c r="D7" s="37" t="s">
        <v>205</v>
      </c>
      <c r="E7" s="37" t="s">
        <v>206</v>
      </c>
      <c r="F7" s="38" t="s">
        <v>207</v>
      </c>
      <c r="G7" s="1" t="s">
        <v>848</v>
      </c>
    </row>
    <row r="8" spans="1:6" ht="15">
      <c r="A8" s="109"/>
      <c r="B8" s="110"/>
      <c r="C8" s="110"/>
      <c r="D8" s="110"/>
      <c r="E8" s="111"/>
      <c r="F8" s="112"/>
    </row>
    <row r="9" spans="1:6" ht="15">
      <c r="A9" s="113"/>
      <c r="B9" s="41"/>
      <c r="C9" s="41"/>
      <c r="D9" s="114"/>
      <c r="E9" s="41"/>
      <c r="F9" s="115"/>
    </row>
    <row r="10" spans="1:6" ht="15">
      <c r="A10" s="116"/>
      <c r="B10" s="41"/>
      <c r="C10" s="41"/>
      <c r="D10" s="114"/>
      <c r="E10" s="41"/>
      <c r="F10" s="115"/>
    </row>
    <row r="11" spans="1:6" ht="15">
      <c r="A11" s="116"/>
      <c r="B11" s="41"/>
      <c r="C11" s="41"/>
      <c r="D11" s="114"/>
      <c r="E11" s="41"/>
      <c r="F11" s="115"/>
    </row>
    <row r="12" spans="1:6" ht="15.75" thickBot="1">
      <c r="A12" s="117"/>
      <c r="B12" s="118"/>
      <c r="C12" s="118"/>
      <c r="D12" s="119"/>
      <c r="E12" s="118"/>
      <c r="F12" s="120"/>
    </row>
    <row r="16" spans="1:6" ht="12.75" customHeight="1">
      <c r="A16" s="613" t="s">
        <v>208</v>
      </c>
      <c r="B16" s="613"/>
      <c r="C16" s="613"/>
      <c r="D16" s="613"/>
      <c r="E16" s="613"/>
      <c r="F16" s="613"/>
    </row>
    <row r="17" ht="15.75" thickBot="1">
      <c r="A17" s="108"/>
    </row>
    <row r="18" spans="1:6" ht="60">
      <c r="A18" s="36" t="s">
        <v>209</v>
      </c>
      <c r="B18" s="37" t="s">
        <v>210</v>
      </c>
      <c r="C18" s="37" t="s">
        <v>211</v>
      </c>
      <c r="D18" s="37" t="s">
        <v>212</v>
      </c>
      <c r="E18" s="38" t="s">
        <v>213</v>
      </c>
      <c r="F18" s="1" t="s">
        <v>848</v>
      </c>
    </row>
    <row r="19" spans="1:5" ht="15">
      <c r="A19" s="121"/>
      <c r="B19" s="122"/>
      <c r="C19" s="122"/>
      <c r="D19" s="122"/>
      <c r="E19" s="123"/>
    </row>
    <row r="20" spans="1:5" ht="15">
      <c r="A20" s="121"/>
      <c r="B20" s="122"/>
      <c r="C20" s="122"/>
      <c r="D20" s="122"/>
      <c r="E20" s="123"/>
    </row>
    <row r="21" spans="1:5" ht="15.75" thickBot="1">
      <c r="A21" s="124"/>
      <c r="B21" s="125"/>
      <c r="C21" s="125"/>
      <c r="D21" s="125"/>
      <c r="E21" s="126"/>
    </row>
    <row r="25" spans="1:6" ht="15">
      <c r="A25" s="597" t="s">
        <v>214</v>
      </c>
      <c r="B25" s="597"/>
      <c r="C25" s="597"/>
      <c r="D25" s="597"/>
      <c r="E25" s="597"/>
      <c r="F25" s="597"/>
    </row>
    <row r="26" ht="15.75" thickBot="1">
      <c r="A26" s="108"/>
    </row>
    <row r="27" spans="1:7" ht="60">
      <c r="A27" s="36" t="s">
        <v>140</v>
      </c>
      <c r="B27" s="37" t="s">
        <v>215</v>
      </c>
      <c r="C27" s="37" t="s">
        <v>216</v>
      </c>
      <c r="D27" s="37" t="s">
        <v>205</v>
      </c>
      <c r="E27" s="37" t="s">
        <v>204</v>
      </c>
      <c r="F27" s="38" t="s">
        <v>206</v>
      </c>
      <c r="G27" s="1" t="s">
        <v>848</v>
      </c>
    </row>
    <row r="28" spans="1:6" ht="15">
      <c r="A28" s="109"/>
      <c r="B28" s="24"/>
      <c r="C28" s="24"/>
      <c r="D28" s="61"/>
      <c r="E28" s="24"/>
      <c r="F28" s="26"/>
    </row>
    <row r="29" spans="1:6" ht="15">
      <c r="A29" s="127"/>
      <c r="B29" s="24"/>
      <c r="C29" s="24"/>
      <c r="D29" s="61"/>
      <c r="E29" s="24"/>
      <c r="F29" s="26"/>
    </row>
    <row r="30" spans="1:6" ht="15.75" thickBot="1">
      <c r="A30" s="128"/>
      <c r="B30" s="28"/>
      <c r="C30" s="28"/>
      <c r="D30" s="56"/>
      <c r="E30" s="28"/>
      <c r="F30" s="29"/>
    </row>
    <row r="34" spans="1:6" ht="12.75" customHeight="1">
      <c r="A34" s="597" t="s">
        <v>217</v>
      </c>
      <c r="B34" s="597"/>
      <c r="C34" s="597"/>
      <c r="D34" s="597"/>
      <c r="E34" s="597"/>
      <c r="F34" s="597"/>
    </row>
    <row r="35" ht="15.75" thickBot="1">
      <c r="A35" s="108"/>
    </row>
    <row r="36" spans="1:7" ht="60">
      <c r="A36" s="129" t="s">
        <v>140</v>
      </c>
      <c r="B36" s="130" t="s">
        <v>218</v>
      </c>
      <c r="C36" s="130" t="s">
        <v>219</v>
      </c>
      <c r="D36" s="37" t="s">
        <v>205</v>
      </c>
      <c r="E36" s="37" t="s">
        <v>204</v>
      </c>
      <c r="F36" s="131" t="s">
        <v>220</v>
      </c>
      <c r="G36" s="1" t="s">
        <v>848</v>
      </c>
    </row>
    <row r="37" spans="1:6" ht="15">
      <c r="A37" s="78"/>
      <c r="B37" s="132"/>
      <c r="C37" s="79"/>
      <c r="D37" s="79"/>
      <c r="E37" s="133"/>
      <c r="F37" s="81"/>
    </row>
    <row r="38" spans="1:6" ht="15">
      <c r="A38" s="78"/>
      <c r="B38" s="79"/>
      <c r="C38" s="79"/>
      <c r="D38" s="79"/>
      <c r="E38" s="133"/>
      <c r="F38" s="81"/>
    </row>
    <row r="39" spans="1:6" ht="15.75" thickBot="1">
      <c r="A39" s="27"/>
      <c r="B39" s="28"/>
      <c r="C39" s="28"/>
      <c r="D39" s="28"/>
      <c r="E39" s="56"/>
      <c r="F39" s="29"/>
    </row>
    <row r="43" spans="1:6" ht="15">
      <c r="A43" s="597" t="s">
        <v>221</v>
      </c>
      <c r="B43" s="597"/>
      <c r="C43" s="597"/>
      <c r="D43" s="597"/>
      <c r="E43" s="597"/>
      <c r="F43" s="597"/>
    </row>
    <row r="44" ht="15.75" thickBot="1">
      <c r="A44" s="108"/>
    </row>
    <row r="45" spans="1:256" ht="45.75" thickBot="1">
      <c r="A45" s="129" t="s">
        <v>222</v>
      </c>
      <c r="B45" s="130" t="s">
        <v>223</v>
      </c>
      <c r="C45" s="130" t="s">
        <v>52</v>
      </c>
      <c r="D45" s="131" t="s">
        <v>224</v>
      </c>
      <c r="E45" s="1" t="s">
        <v>848</v>
      </c>
      <c r="IT45" s="134"/>
      <c r="IU45" s="134"/>
      <c r="IV45" s="134"/>
    </row>
    <row r="46" spans="1:4" ht="15">
      <c r="A46" s="135"/>
      <c r="B46" s="136"/>
      <c r="C46" s="137"/>
      <c r="D46" s="26"/>
    </row>
    <row r="47" spans="1:4" ht="15">
      <c r="A47" s="138"/>
      <c r="B47" s="80"/>
      <c r="C47" s="80"/>
      <c r="D47" s="26"/>
    </row>
    <row r="48" spans="1:4" ht="15">
      <c r="A48" s="23"/>
      <c r="B48" s="24"/>
      <c r="C48" s="24"/>
      <c r="D48" s="26"/>
    </row>
    <row r="49" spans="1:4" ht="15.75" thickBot="1">
      <c r="A49" s="27"/>
      <c r="B49" s="28"/>
      <c r="C49" s="28"/>
      <c r="D49" s="29"/>
    </row>
    <row r="52" spans="1:5" ht="15">
      <c r="A52" s="1" t="s">
        <v>81</v>
      </c>
      <c r="B52" s="139"/>
      <c r="C52" s="139"/>
      <c r="D52" s="140"/>
      <c r="E52" s="140"/>
    </row>
    <row r="54" ht="15">
      <c r="B54" s="84" t="s">
        <v>685</v>
      </c>
    </row>
    <row r="55" ht="15.75" thickBot="1"/>
    <row r="56" spans="1:6" ht="30">
      <c r="A56" s="405" t="s">
        <v>668</v>
      </c>
      <c r="B56" s="406" t="s">
        <v>669</v>
      </c>
      <c r="C56" s="406" t="s">
        <v>670</v>
      </c>
      <c r="D56" s="406" t="s">
        <v>671</v>
      </c>
      <c r="E56" s="407" t="s">
        <v>672</v>
      </c>
      <c r="F56" s="1" t="s">
        <v>839</v>
      </c>
    </row>
    <row r="57" spans="1:5" ht="15">
      <c r="A57" s="684" t="s">
        <v>673</v>
      </c>
      <c r="B57" s="408" t="s">
        <v>674</v>
      </c>
      <c r="C57" s="409" t="s">
        <v>675</v>
      </c>
      <c r="D57" s="409" t="s">
        <v>676</v>
      </c>
      <c r="E57" s="410" t="s">
        <v>677</v>
      </c>
    </row>
    <row r="58" spans="1:5" ht="15">
      <c r="A58" s="684"/>
      <c r="B58" s="408" t="s">
        <v>678</v>
      </c>
      <c r="C58" s="409" t="s">
        <v>675</v>
      </c>
      <c r="D58" s="409" t="s">
        <v>676</v>
      </c>
      <c r="E58" s="410" t="s">
        <v>677</v>
      </c>
    </row>
    <row r="59" spans="1:5" ht="15">
      <c r="A59" s="684"/>
      <c r="B59" s="408" t="s">
        <v>335</v>
      </c>
      <c r="C59" s="409" t="s">
        <v>675</v>
      </c>
      <c r="D59" s="409" t="s">
        <v>676</v>
      </c>
      <c r="E59" s="410" t="s">
        <v>677</v>
      </c>
    </row>
    <row r="60" spans="1:5" ht="15">
      <c r="A60" s="684"/>
      <c r="B60" s="408" t="s">
        <v>345</v>
      </c>
      <c r="C60" s="409" t="s">
        <v>675</v>
      </c>
      <c r="D60" s="409" t="s">
        <v>676</v>
      </c>
      <c r="E60" s="410" t="s">
        <v>677</v>
      </c>
    </row>
    <row r="61" spans="1:5" ht="15">
      <c r="A61" s="684"/>
      <c r="B61" s="408" t="s">
        <v>679</v>
      </c>
      <c r="C61" s="409" t="s">
        <v>675</v>
      </c>
      <c r="D61" s="409" t="s">
        <v>676</v>
      </c>
      <c r="E61" s="410" t="s">
        <v>677</v>
      </c>
    </row>
    <row r="62" spans="1:5" ht="15">
      <c r="A62" s="684"/>
      <c r="B62" s="408" t="s">
        <v>680</v>
      </c>
      <c r="C62" s="409" t="s">
        <v>675</v>
      </c>
      <c r="D62" s="409" t="s">
        <v>676</v>
      </c>
      <c r="E62" s="410" t="s">
        <v>677</v>
      </c>
    </row>
    <row r="63" spans="1:5" ht="15">
      <c r="A63" s="684"/>
      <c r="B63" s="408" t="s">
        <v>681</v>
      </c>
      <c r="C63" s="409" t="s">
        <v>675</v>
      </c>
      <c r="D63" s="409" t="s">
        <v>676</v>
      </c>
      <c r="E63" s="410" t="s">
        <v>677</v>
      </c>
    </row>
    <row r="64" spans="1:5" ht="15">
      <c r="A64" s="684"/>
      <c r="B64" s="408" t="s">
        <v>682</v>
      </c>
      <c r="C64" s="409" t="s">
        <v>675</v>
      </c>
      <c r="D64" s="409" t="s">
        <v>676</v>
      </c>
      <c r="E64" s="410" t="s">
        <v>677</v>
      </c>
    </row>
    <row r="65" spans="1:5" ht="15">
      <c r="A65" s="684" t="s">
        <v>379</v>
      </c>
      <c r="B65" s="408" t="s">
        <v>678</v>
      </c>
      <c r="C65" s="409" t="s">
        <v>675</v>
      </c>
      <c r="D65" s="409" t="s">
        <v>676</v>
      </c>
      <c r="E65" s="410" t="s">
        <v>677</v>
      </c>
    </row>
    <row r="66" spans="1:5" ht="15">
      <c r="A66" s="684"/>
      <c r="B66" s="408" t="s">
        <v>335</v>
      </c>
      <c r="C66" s="409" t="s">
        <v>675</v>
      </c>
      <c r="D66" s="409" t="s">
        <v>676</v>
      </c>
      <c r="E66" s="410" t="s">
        <v>677</v>
      </c>
    </row>
    <row r="67" spans="1:5" ht="15">
      <c r="A67" s="684"/>
      <c r="B67" s="408" t="s">
        <v>683</v>
      </c>
      <c r="C67" s="409" t="s">
        <v>675</v>
      </c>
      <c r="D67" s="409" t="s">
        <v>676</v>
      </c>
      <c r="E67" s="410" t="s">
        <v>677</v>
      </c>
    </row>
    <row r="68" spans="1:5" ht="15">
      <c r="A68" s="684"/>
      <c r="B68" s="408" t="s">
        <v>684</v>
      </c>
      <c r="C68" s="409" t="s">
        <v>675</v>
      </c>
      <c r="D68" s="409" t="s">
        <v>676</v>
      </c>
      <c r="E68" s="410" t="s">
        <v>677</v>
      </c>
    </row>
    <row r="69" spans="1:5" ht="15">
      <c r="A69" s="684"/>
      <c r="B69" s="408" t="s">
        <v>681</v>
      </c>
      <c r="C69" s="409" t="s">
        <v>675</v>
      </c>
      <c r="D69" s="409" t="s">
        <v>676</v>
      </c>
      <c r="E69" s="410" t="s">
        <v>677</v>
      </c>
    </row>
    <row r="70" spans="1:5" ht="15">
      <c r="A70" s="684" t="s">
        <v>390</v>
      </c>
      <c r="B70" s="408" t="s">
        <v>335</v>
      </c>
      <c r="C70" s="409" t="s">
        <v>675</v>
      </c>
      <c r="D70" s="409" t="s">
        <v>676</v>
      </c>
      <c r="E70" s="410" t="s">
        <v>677</v>
      </c>
    </row>
    <row r="71" spans="1:5" ht="15">
      <c r="A71" s="684"/>
      <c r="B71" s="408" t="s">
        <v>683</v>
      </c>
      <c r="C71" s="409" t="s">
        <v>675</v>
      </c>
      <c r="D71" s="409" t="s">
        <v>676</v>
      </c>
      <c r="E71" s="410" t="s">
        <v>677</v>
      </c>
    </row>
    <row r="72" spans="1:5" ht="15.75" thickBot="1">
      <c r="A72" s="685"/>
      <c r="B72" s="411" t="s">
        <v>684</v>
      </c>
      <c r="C72" s="412" t="s">
        <v>675</v>
      </c>
      <c r="D72" s="412" t="s">
        <v>676</v>
      </c>
      <c r="E72" s="413" t="s">
        <v>677</v>
      </c>
    </row>
    <row r="76" ht="15">
      <c r="B76" s="84" t="s">
        <v>686</v>
      </c>
    </row>
    <row r="77" ht="15.75" thickBot="1"/>
    <row r="78" spans="1:8" ht="28.5">
      <c r="A78" s="423" t="s">
        <v>111</v>
      </c>
      <c r="B78" s="424" t="s">
        <v>668</v>
      </c>
      <c r="C78" s="424" t="s">
        <v>687</v>
      </c>
      <c r="D78" s="424" t="s">
        <v>30</v>
      </c>
      <c r="E78" s="424" t="s">
        <v>688</v>
      </c>
      <c r="F78" s="424" t="s">
        <v>511</v>
      </c>
      <c r="G78" s="425" t="s">
        <v>672</v>
      </c>
      <c r="H78" s="1" t="s">
        <v>839</v>
      </c>
    </row>
    <row r="79" spans="1:7" ht="15">
      <c r="A79" s="416" t="s">
        <v>689</v>
      </c>
      <c r="B79" s="699" t="s">
        <v>692</v>
      </c>
      <c r="C79" s="697" t="s">
        <v>693</v>
      </c>
      <c r="D79" s="697" t="s">
        <v>412</v>
      </c>
      <c r="E79" s="697" t="s">
        <v>675</v>
      </c>
      <c r="F79" s="697" t="s">
        <v>694</v>
      </c>
      <c r="G79" s="698" t="s">
        <v>677</v>
      </c>
    </row>
    <row r="80" spans="1:7" ht="15">
      <c r="A80" s="416" t="s">
        <v>690</v>
      </c>
      <c r="B80" s="699"/>
      <c r="C80" s="697"/>
      <c r="D80" s="697"/>
      <c r="E80" s="697"/>
      <c r="F80" s="697"/>
      <c r="G80" s="698"/>
    </row>
    <row r="81" spans="1:7" ht="15">
      <c r="A81" s="416" t="s">
        <v>691</v>
      </c>
      <c r="B81" s="699"/>
      <c r="C81" s="697"/>
      <c r="D81" s="697"/>
      <c r="E81" s="697"/>
      <c r="F81" s="697"/>
      <c r="G81" s="698"/>
    </row>
    <row r="82" spans="1:7" ht="28.5">
      <c r="A82" s="418" t="s">
        <v>695</v>
      </c>
      <c r="B82" s="699"/>
      <c r="C82" s="697" t="s">
        <v>699</v>
      </c>
      <c r="D82" s="697" t="s">
        <v>412</v>
      </c>
      <c r="E82" s="697" t="s">
        <v>675</v>
      </c>
      <c r="F82" s="697" t="s">
        <v>694</v>
      </c>
      <c r="G82" s="698" t="s">
        <v>677</v>
      </c>
    </row>
    <row r="83" spans="1:7" ht="15">
      <c r="A83" s="418" t="s">
        <v>258</v>
      </c>
      <c r="B83" s="699"/>
      <c r="C83" s="697"/>
      <c r="D83" s="697"/>
      <c r="E83" s="697"/>
      <c r="F83" s="697"/>
      <c r="G83" s="698"/>
    </row>
    <row r="84" spans="1:7" ht="15">
      <c r="A84" s="418" t="s">
        <v>595</v>
      </c>
      <c r="B84" s="699"/>
      <c r="C84" s="697"/>
      <c r="D84" s="697"/>
      <c r="E84" s="697"/>
      <c r="F84" s="697"/>
      <c r="G84" s="698"/>
    </row>
    <row r="85" spans="1:7" ht="15">
      <c r="A85" s="418" t="s">
        <v>696</v>
      </c>
      <c r="B85" s="699"/>
      <c r="C85" s="697"/>
      <c r="D85" s="697"/>
      <c r="E85" s="697"/>
      <c r="F85" s="697"/>
      <c r="G85" s="698"/>
    </row>
    <row r="86" spans="1:7" ht="15">
      <c r="A86" s="418" t="s">
        <v>697</v>
      </c>
      <c r="B86" s="699"/>
      <c r="C86" s="697"/>
      <c r="D86" s="697"/>
      <c r="E86" s="697"/>
      <c r="F86" s="697"/>
      <c r="G86" s="698"/>
    </row>
    <row r="87" spans="1:7" ht="15">
      <c r="A87" s="418" t="s">
        <v>698</v>
      </c>
      <c r="B87" s="699"/>
      <c r="C87" s="697"/>
      <c r="D87" s="697"/>
      <c r="E87" s="697"/>
      <c r="F87" s="697"/>
      <c r="G87" s="698"/>
    </row>
    <row r="88" spans="1:7" ht="15">
      <c r="A88" s="416" t="s">
        <v>700</v>
      </c>
      <c r="B88" s="699"/>
      <c r="C88" s="697" t="s">
        <v>699</v>
      </c>
      <c r="D88" s="697" t="s">
        <v>412</v>
      </c>
      <c r="E88" s="697" t="s">
        <v>675</v>
      </c>
      <c r="F88" s="697" t="s">
        <v>694</v>
      </c>
      <c r="G88" s="698" t="s">
        <v>677</v>
      </c>
    </row>
    <row r="89" spans="1:7" ht="15">
      <c r="A89" s="416" t="s">
        <v>701</v>
      </c>
      <c r="B89" s="699"/>
      <c r="C89" s="697"/>
      <c r="D89" s="697"/>
      <c r="E89" s="697"/>
      <c r="F89" s="697"/>
      <c r="G89" s="698"/>
    </row>
    <row r="90" spans="1:7" ht="15">
      <c r="A90" s="416" t="s">
        <v>702</v>
      </c>
      <c r="B90" s="699"/>
      <c r="C90" s="697"/>
      <c r="D90" s="697"/>
      <c r="E90" s="697"/>
      <c r="F90" s="697"/>
      <c r="G90" s="698"/>
    </row>
    <row r="91" spans="1:7" ht="15">
      <c r="A91" s="416" t="s">
        <v>703</v>
      </c>
      <c r="B91" s="699"/>
      <c r="C91" s="697"/>
      <c r="D91" s="697"/>
      <c r="E91" s="697"/>
      <c r="F91" s="697"/>
      <c r="G91" s="698"/>
    </row>
    <row r="92" spans="1:7" ht="15">
      <c r="A92" s="416" t="s">
        <v>704</v>
      </c>
      <c r="B92" s="699"/>
      <c r="C92" s="697"/>
      <c r="D92" s="697"/>
      <c r="E92" s="697"/>
      <c r="F92" s="697"/>
      <c r="G92" s="698"/>
    </row>
    <row r="93" spans="1:7" ht="15">
      <c r="A93" s="416" t="s">
        <v>705</v>
      </c>
      <c r="B93" s="699"/>
      <c r="C93" s="697"/>
      <c r="D93" s="697"/>
      <c r="E93" s="697"/>
      <c r="F93" s="697"/>
      <c r="G93" s="698"/>
    </row>
    <row r="94" spans="1:7" ht="15">
      <c r="A94" s="416" t="s">
        <v>706</v>
      </c>
      <c r="B94" s="699"/>
      <c r="C94" s="697"/>
      <c r="D94" s="697"/>
      <c r="E94" s="697"/>
      <c r="F94" s="697"/>
      <c r="G94" s="698"/>
    </row>
    <row r="95" spans="1:7" ht="15">
      <c r="A95" s="418" t="s">
        <v>384</v>
      </c>
      <c r="B95" s="699" t="s">
        <v>707</v>
      </c>
      <c r="C95" s="408" t="s">
        <v>693</v>
      </c>
      <c r="D95" s="414" t="s">
        <v>413</v>
      </c>
      <c r="E95" s="414" t="s">
        <v>675</v>
      </c>
      <c r="F95" s="408" t="s">
        <v>694</v>
      </c>
      <c r="G95" s="417" t="s">
        <v>677</v>
      </c>
    </row>
    <row r="96" spans="1:7" ht="15">
      <c r="A96" s="418" t="s">
        <v>386</v>
      </c>
      <c r="B96" s="699"/>
      <c r="C96" s="408" t="s">
        <v>699</v>
      </c>
      <c r="D96" s="408" t="s">
        <v>412</v>
      </c>
      <c r="E96" s="408" t="s">
        <v>675</v>
      </c>
      <c r="F96" s="408" t="s">
        <v>694</v>
      </c>
      <c r="G96" s="417" t="s">
        <v>677</v>
      </c>
    </row>
    <row r="97" spans="1:7" ht="15">
      <c r="A97" s="418" t="s">
        <v>385</v>
      </c>
      <c r="B97" s="699"/>
      <c r="C97" s="408" t="s">
        <v>699</v>
      </c>
      <c r="D97" s="408" t="s">
        <v>412</v>
      </c>
      <c r="E97" s="408" t="s">
        <v>675</v>
      </c>
      <c r="F97" s="408" t="s">
        <v>694</v>
      </c>
      <c r="G97" s="417" t="s">
        <v>677</v>
      </c>
    </row>
    <row r="98" spans="1:7" ht="15">
      <c r="A98" s="418" t="s">
        <v>386</v>
      </c>
      <c r="B98" s="699"/>
      <c r="C98" s="408" t="s">
        <v>699</v>
      </c>
      <c r="D98" s="408" t="s">
        <v>412</v>
      </c>
      <c r="E98" s="408" t="s">
        <v>675</v>
      </c>
      <c r="F98" s="408" t="s">
        <v>694</v>
      </c>
      <c r="G98" s="417" t="s">
        <v>677</v>
      </c>
    </row>
    <row r="99" spans="1:7" ht="15">
      <c r="A99" s="418" t="s">
        <v>708</v>
      </c>
      <c r="B99" s="699"/>
      <c r="C99" s="408" t="s">
        <v>699</v>
      </c>
      <c r="D99" s="408" t="s">
        <v>412</v>
      </c>
      <c r="E99" s="408" t="s">
        <v>675</v>
      </c>
      <c r="F99" s="408" t="s">
        <v>694</v>
      </c>
      <c r="G99" s="417" t="s">
        <v>677</v>
      </c>
    </row>
    <row r="100" spans="1:7" ht="15">
      <c r="A100" s="418" t="s">
        <v>388</v>
      </c>
      <c r="B100" s="699"/>
      <c r="C100" s="408" t="s">
        <v>699</v>
      </c>
      <c r="D100" s="408" t="s">
        <v>412</v>
      </c>
      <c r="E100" s="408" t="s">
        <v>675</v>
      </c>
      <c r="F100" s="408" t="s">
        <v>694</v>
      </c>
      <c r="G100" s="417" t="s">
        <v>677</v>
      </c>
    </row>
    <row r="101" spans="1:7" ht="15">
      <c r="A101" s="418" t="s">
        <v>709</v>
      </c>
      <c r="B101" s="699"/>
      <c r="C101" s="408" t="s">
        <v>710</v>
      </c>
      <c r="D101" s="408" t="s">
        <v>412</v>
      </c>
      <c r="E101" s="408" t="s">
        <v>675</v>
      </c>
      <c r="F101" s="408" t="s">
        <v>694</v>
      </c>
      <c r="G101" s="417" t="s">
        <v>677</v>
      </c>
    </row>
    <row r="102" spans="1:7" ht="15">
      <c r="A102" s="418" t="s">
        <v>391</v>
      </c>
      <c r="B102" s="699"/>
      <c r="C102" s="408" t="s">
        <v>710</v>
      </c>
      <c r="D102" s="408" t="s">
        <v>412</v>
      </c>
      <c r="E102" s="408" t="s">
        <v>675</v>
      </c>
      <c r="F102" s="408" t="s">
        <v>694</v>
      </c>
      <c r="G102" s="417" t="s">
        <v>677</v>
      </c>
    </row>
    <row r="103" spans="1:7" ht="15">
      <c r="A103" s="418" t="s">
        <v>390</v>
      </c>
      <c r="B103" s="699"/>
      <c r="C103" s="408" t="s">
        <v>711</v>
      </c>
      <c r="D103" s="414" t="s">
        <v>712</v>
      </c>
      <c r="E103" s="408" t="s">
        <v>675</v>
      </c>
      <c r="F103" s="408" t="s">
        <v>694</v>
      </c>
      <c r="G103" s="417" t="s">
        <v>677</v>
      </c>
    </row>
    <row r="104" spans="1:7" ht="15">
      <c r="A104" s="418" t="s">
        <v>713</v>
      </c>
      <c r="B104" s="699"/>
      <c r="C104" s="408" t="s">
        <v>710</v>
      </c>
      <c r="D104" s="408" t="s">
        <v>412</v>
      </c>
      <c r="E104" s="408" t="s">
        <v>675</v>
      </c>
      <c r="F104" s="408" t="s">
        <v>694</v>
      </c>
      <c r="G104" s="417" t="s">
        <v>677</v>
      </c>
    </row>
    <row r="105" spans="1:7" ht="15">
      <c r="A105" s="419" t="s">
        <v>714</v>
      </c>
      <c r="B105" s="699"/>
      <c r="C105" s="415" t="s">
        <v>715</v>
      </c>
      <c r="D105" s="415" t="s">
        <v>412</v>
      </c>
      <c r="E105" s="415" t="s">
        <v>675</v>
      </c>
      <c r="F105" s="415" t="s">
        <v>694</v>
      </c>
      <c r="G105" s="420" t="s">
        <v>677</v>
      </c>
    </row>
    <row r="106" spans="1:7" ht="15">
      <c r="A106" s="418" t="s">
        <v>393</v>
      </c>
      <c r="B106" s="699"/>
      <c r="C106" s="408" t="s">
        <v>710</v>
      </c>
      <c r="D106" s="408" t="s">
        <v>412</v>
      </c>
      <c r="E106" s="408" t="s">
        <v>675</v>
      </c>
      <c r="F106" s="408" t="s">
        <v>694</v>
      </c>
      <c r="G106" s="417" t="s">
        <v>677</v>
      </c>
    </row>
    <row r="107" spans="1:7" ht="15">
      <c r="A107" s="418" t="s">
        <v>716</v>
      </c>
      <c r="B107" s="699"/>
      <c r="C107" s="408" t="s">
        <v>710</v>
      </c>
      <c r="D107" s="408" t="s">
        <v>412</v>
      </c>
      <c r="E107" s="408" t="s">
        <v>675</v>
      </c>
      <c r="F107" s="408" t="s">
        <v>694</v>
      </c>
      <c r="G107" s="417" t="s">
        <v>677</v>
      </c>
    </row>
    <row r="108" spans="1:7" ht="15">
      <c r="A108" s="418" t="s">
        <v>717</v>
      </c>
      <c r="B108" s="699"/>
      <c r="C108" s="408" t="s">
        <v>710</v>
      </c>
      <c r="D108" s="408" t="s">
        <v>412</v>
      </c>
      <c r="E108" s="408" t="s">
        <v>675</v>
      </c>
      <c r="F108" s="408" t="s">
        <v>694</v>
      </c>
      <c r="G108" s="417" t="s">
        <v>677</v>
      </c>
    </row>
    <row r="109" spans="1:7" ht="15">
      <c r="A109" s="418" t="s">
        <v>422</v>
      </c>
      <c r="B109" s="699"/>
      <c r="C109" s="408" t="s">
        <v>710</v>
      </c>
      <c r="D109" s="408" t="s">
        <v>412</v>
      </c>
      <c r="E109" s="408" t="s">
        <v>675</v>
      </c>
      <c r="F109" s="408" t="s">
        <v>694</v>
      </c>
      <c r="G109" s="417" t="s">
        <v>677</v>
      </c>
    </row>
    <row r="110" spans="1:7" ht="15">
      <c r="A110" s="418" t="s">
        <v>718</v>
      </c>
      <c r="B110" s="699"/>
      <c r="C110" s="408" t="s">
        <v>710</v>
      </c>
      <c r="D110" s="408" t="s">
        <v>412</v>
      </c>
      <c r="E110" s="408" t="s">
        <v>675</v>
      </c>
      <c r="F110" s="408" t="s">
        <v>694</v>
      </c>
      <c r="G110" s="417" t="s">
        <v>677</v>
      </c>
    </row>
    <row r="111" spans="1:7" ht="15">
      <c r="A111" s="418" t="s">
        <v>399</v>
      </c>
      <c r="B111" s="699"/>
      <c r="C111" s="408" t="s">
        <v>719</v>
      </c>
      <c r="D111" s="408" t="s">
        <v>412</v>
      </c>
      <c r="E111" s="408" t="s">
        <v>675</v>
      </c>
      <c r="F111" s="408" t="s">
        <v>694</v>
      </c>
      <c r="G111" s="417" t="s">
        <v>677</v>
      </c>
    </row>
    <row r="112" spans="1:7" ht="15">
      <c r="A112" s="418" t="s">
        <v>400</v>
      </c>
      <c r="B112" s="699"/>
      <c r="C112" s="408" t="s">
        <v>719</v>
      </c>
      <c r="D112" s="408" t="s">
        <v>412</v>
      </c>
      <c r="E112" s="408" t="s">
        <v>675</v>
      </c>
      <c r="F112" s="408" t="s">
        <v>694</v>
      </c>
      <c r="G112" s="417" t="s">
        <v>677</v>
      </c>
    </row>
    <row r="113" spans="1:7" ht="15.75" thickBot="1">
      <c r="A113" s="421" t="s">
        <v>385</v>
      </c>
      <c r="B113" s="700"/>
      <c r="C113" s="411" t="s">
        <v>693</v>
      </c>
      <c r="D113" s="411" t="s">
        <v>412</v>
      </c>
      <c r="E113" s="411" t="s">
        <v>675</v>
      </c>
      <c r="F113" s="411" t="s">
        <v>694</v>
      </c>
      <c r="G113" s="422" t="s">
        <v>677</v>
      </c>
    </row>
    <row r="117" ht="15">
      <c r="B117" s="84" t="s">
        <v>720</v>
      </c>
    </row>
    <row r="118" ht="15.75" thickBot="1"/>
    <row r="119" spans="1:7" ht="15">
      <c r="A119" s="701" t="s">
        <v>721</v>
      </c>
      <c r="B119" s="703" t="s">
        <v>722</v>
      </c>
      <c r="C119" s="703" t="s">
        <v>723</v>
      </c>
      <c r="D119" s="703" t="s">
        <v>724</v>
      </c>
      <c r="E119" s="703" t="s">
        <v>725</v>
      </c>
      <c r="F119" s="427" t="s">
        <v>725</v>
      </c>
      <c r="G119" s="1" t="s">
        <v>839</v>
      </c>
    </row>
    <row r="120" spans="1:6" ht="28.5">
      <c r="A120" s="702"/>
      <c r="B120" s="704"/>
      <c r="C120" s="704"/>
      <c r="D120" s="704"/>
      <c r="E120" s="704"/>
      <c r="F120" s="428" t="s">
        <v>726</v>
      </c>
    </row>
    <row r="121" spans="1:6" ht="45.75" customHeight="1">
      <c r="A121" s="429" t="s">
        <v>727</v>
      </c>
      <c r="B121" s="430" t="s">
        <v>728</v>
      </c>
      <c r="C121" s="430" t="s">
        <v>729</v>
      </c>
      <c r="D121" s="431" t="s">
        <v>730</v>
      </c>
      <c r="E121" s="430" t="s">
        <v>731</v>
      </c>
      <c r="F121" s="432" t="s">
        <v>732</v>
      </c>
    </row>
    <row r="122" spans="1:6" ht="15">
      <c r="A122" s="691" t="s">
        <v>733</v>
      </c>
      <c r="B122" s="466" t="s">
        <v>728</v>
      </c>
      <c r="C122" s="466" t="s">
        <v>734</v>
      </c>
      <c r="D122" s="692" t="s">
        <v>730</v>
      </c>
      <c r="E122" s="466" t="s">
        <v>735</v>
      </c>
      <c r="F122" s="467" t="s">
        <v>732</v>
      </c>
    </row>
    <row r="123" spans="1:6" ht="43.5" customHeight="1">
      <c r="A123" s="691"/>
      <c r="B123" s="466" t="s">
        <v>728</v>
      </c>
      <c r="C123" s="466" t="s">
        <v>589</v>
      </c>
      <c r="D123" s="692"/>
      <c r="E123" s="466" t="s">
        <v>736</v>
      </c>
      <c r="F123" s="467" t="s">
        <v>732</v>
      </c>
    </row>
    <row r="124" spans="1:6" ht="48.75" customHeight="1" thickBot="1">
      <c r="A124" s="433" t="s">
        <v>737</v>
      </c>
      <c r="B124" s="434" t="s">
        <v>738</v>
      </c>
      <c r="C124" s="434" t="s">
        <v>675</v>
      </c>
      <c r="D124" s="435" t="s">
        <v>730</v>
      </c>
      <c r="E124" s="434" t="s">
        <v>731</v>
      </c>
      <c r="F124" s="436" t="s">
        <v>732</v>
      </c>
    </row>
    <row r="128" ht="15">
      <c r="B128" s="84" t="s">
        <v>739</v>
      </c>
    </row>
    <row r="129" ht="15.75" thickBot="1"/>
    <row r="130" spans="1:6" ht="15">
      <c r="A130" s="693" t="s">
        <v>740</v>
      </c>
      <c r="B130" s="695" t="s">
        <v>741</v>
      </c>
      <c r="C130" s="695" t="s">
        <v>742</v>
      </c>
      <c r="D130" s="695" t="s">
        <v>671</v>
      </c>
      <c r="E130" s="425" t="s">
        <v>725</v>
      </c>
      <c r="F130" s="1" t="s">
        <v>839</v>
      </c>
    </row>
    <row r="131" spans="1:5" ht="15">
      <c r="A131" s="694"/>
      <c r="B131" s="696"/>
      <c r="C131" s="696"/>
      <c r="D131" s="696"/>
      <c r="E131" s="426" t="s">
        <v>743</v>
      </c>
    </row>
    <row r="132" spans="1:5" ht="28.5">
      <c r="A132" s="437" t="s">
        <v>744</v>
      </c>
      <c r="B132" s="408" t="s">
        <v>745</v>
      </c>
      <c r="C132" s="408" t="s">
        <v>675</v>
      </c>
      <c r="D132" s="408" t="s">
        <v>731</v>
      </c>
      <c r="E132" s="417" t="s">
        <v>732</v>
      </c>
    </row>
    <row r="133" spans="1:5" ht="42.75">
      <c r="A133" s="437" t="s">
        <v>746</v>
      </c>
      <c r="B133" s="408" t="s">
        <v>738</v>
      </c>
      <c r="C133" s="408" t="s">
        <v>675</v>
      </c>
      <c r="D133" s="408" t="s">
        <v>731</v>
      </c>
      <c r="E133" s="417" t="s">
        <v>677</v>
      </c>
    </row>
    <row r="134" spans="1:5" ht="15">
      <c r="A134" s="684" t="s">
        <v>747</v>
      </c>
      <c r="B134" s="408" t="s">
        <v>748</v>
      </c>
      <c r="C134" s="408" t="s">
        <v>675</v>
      </c>
      <c r="D134" s="408" t="s">
        <v>749</v>
      </c>
      <c r="E134" s="417" t="s">
        <v>677</v>
      </c>
    </row>
    <row r="135" spans="1:5" ht="42.75">
      <c r="A135" s="684"/>
      <c r="B135" s="408" t="s">
        <v>750</v>
      </c>
      <c r="C135" s="408" t="s">
        <v>675</v>
      </c>
      <c r="D135" s="408" t="s">
        <v>749</v>
      </c>
      <c r="E135" s="417" t="s">
        <v>677</v>
      </c>
    </row>
    <row r="136" spans="1:5" ht="29.25" thickBot="1">
      <c r="A136" s="685"/>
      <c r="B136" s="411" t="s">
        <v>751</v>
      </c>
      <c r="C136" s="411" t="s">
        <v>675</v>
      </c>
      <c r="D136" s="411" t="s">
        <v>749</v>
      </c>
      <c r="E136" s="422" t="s">
        <v>677</v>
      </c>
    </row>
    <row r="140" ht="15">
      <c r="B140" s="84" t="s">
        <v>752</v>
      </c>
    </row>
    <row r="141" ht="15.75" thickBot="1"/>
    <row r="142" spans="1:8" ht="15">
      <c r="A142" s="686" t="s">
        <v>721</v>
      </c>
      <c r="B142" s="688" t="s">
        <v>722</v>
      </c>
      <c r="C142" s="688"/>
      <c r="D142" s="688"/>
      <c r="E142" s="688"/>
      <c r="F142" s="688" t="s">
        <v>753</v>
      </c>
      <c r="G142" s="689"/>
      <c r="H142" s="1" t="s">
        <v>839</v>
      </c>
    </row>
    <row r="143" spans="1:7" ht="15">
      <c r="A143" s="687"/>
      <c r="B143" s="690" t="s">
        <v>722</v>
      </c>
      <c r="C143" s="690" t="s">
        <v>723</v>
      </c>
      <c r="D143" s="690" t="s">
        <v>724</v>
      </c>
      <c r="E143" s="690" t="s">
        <v>725</v>
      </c>
      <c r="F143" s="690" t="s">
        <v>754</v>
      </c>
      <c r="G143" s="442" t="s">
        <v>725</v>
      </c>
    </row>
    <row r="144" spans="1:7" ht="25.5">
      <c r="A144" s="687"/>
      <c r="B144" s="690"/>
      <c r="C144" s="690"/>
      <c r="D144" s="690"/>
      <c r="E144" s="690"/>
      <c r="F144" s="690"/>
      <c r="G144" s="442" t="s">
        <v>726</v>
      </c>
    </row>
    <row r="145" spans="1:7" ht="15">
      <c r="A145" s="680" t="s">
        <v>755</v>
      </c>
      <c r="B145" s="443" t="s">
        <v>763</v>
      </c>
      <c r="C145" s="681" t="s">
        <v>756</v>
      </c>
      <c r="D145" s="682" t="s">
        <v>730</v>
      </c>
      <c r="E145" s="681" t="s">
        <v>749</v>
      </c>
      <c r="F145" s="681" t="s">
        <v>757</v>
      </c>
      <c r="G145" s="683" t="s">
        <v>732</v>
      </c>
    </row>
    <row r="146" spans="1:7" ht="15">
      <c r="A146" s="680"/>
      <c r="B146" s="443" t="s">
        <v>764</v>
      </c>
      <c r="C146" s="681"/>
      <c r="D146" s="682"/>
      <c r="E146" s="681"/>
      <c r="F146" s="681"/>
      <c r="G146" s="683"/>
    </row>
    <row r="147" spans="1:7" ht="15">
      <c r="A147" s="680"/>
      <c r="B147" s="443" t="s">
        <v>765</v>
      </c>
      <c r="C147" s="681"/>
      <c r="D147" s="682"/>
      <c r="E147" s="681"/>
      <c r="F147" s="681"/>
      <c r="G147" s="683"/>
    </row>
    <row r="148" spans="1:7" ht="15">
      <c r="A148" s="665" t="s">
        <v>758</v>
      </c>
      <c r="B148" s="444" t="s">
        <v>766</v>
      </c>
      <c r="C148" s="675" t="s">
        <v>756</v>
      </c>
      <c r="D148" s="676" t="s">
        <v>730</v>
      </c>
      <c r="E148" s="675" t="s">
        <v>759</v>
      </c>
      <c r="F148" s="675" t="s">
        <v>757</v>
      </c>
      <c r="G148" s="677" t="s">
        <v>732</v>
      </c>
    </row>
    <row r="149" spans="1:7" ht="25.5" customHeight="1">
      <c r="A149" s="665"/>
      <c r="B149" s="678" t="s">
        <v>767</v>
      </c>
      <c r="C149" s="675"/>
      <c r="D149" s="676"/>
      <c r="E149" s="675"/>
      <c r="F149" s="675"/>
      <c r="G149" s="677"/>
    </row>
    <row r="150" spans="1:7" ht="15">
      <c r="A150" s="665"/>
      <c r="B150" s="679"/>
      <c r="C150" s="675"/>
      <c r="D150" s="676"/>
      <c r="E150" s="675"/>
      <c r="F150" s="675"/>
      <c r="G150" s="677"/>
    </row>
    <row r="151" spans="1:7" ht="45.75" customHeight="1" thickBot="1">
      <c r="A151" s="438" t="s">
        <v>760</v>
      </c>
      <c r="B151" s="439" t="s">
        <v>761</v>
      </c>
      <c r="C151" s="439" t="s">
        <v>756</v>
      </c>
      <c r="D151" s="440" t="s">
        <v>730</v>
      </c>
      <c r="E151" s="439" t="s">
        <v>749</v>
      </c>
      <c r="F151" s="439" t="s">
        <v>762</v>
      </c>
      <c r="G151" s="441" t="s">
        <v>732</v>
      </c>
    </row>
    <row r="155" ht="15">
      <c r="B155" s="84" t="s">
        <v>768</v>
      </c>
    </row>
    <row r="156" ht="15.75" thickBot="1"/>
    <row r="157" spans="1:4" ht="25.5">
      <c r="A157" s="447" t="s">
        <v>773</v>
      </c>
      <c r="B157" s="448" t="s">
        <v>210</v>
      </c>
      <c r="C157" s="449" t="s">
        <v>742</v>
      </c>
      <c r="D157" s="1" t="s">
        <v>839</v>
      </c>
    </row>
    <row r="158" spans="1:3" ht="25.5">
      <c r="A158" s="673" t="s">
        <v>755</v>
      </c>
      <c r="B158" s="445" t="s">
        <v>774</v>
      </c>
      <c r="C158" s="674" t="s">
        <v>769</v>
      </c>
    </row>
    <row r="159" spans="1:3" ht="25.5">
      <c r="A159" s="673"/>
      <c r="B159" s="445" t="s">
        <v>775</v>
      </c>
      <c r="C159" s="674"/>
    </row>
    <row r="160" spans="1:3" ht="25.5">
      <c r="A160" s="673"/>
      <c r="B160" s="445" t="s">
        <v>776</v>
      </c>
      <c r="C160" s="674"/>
    </row>
    <row r="161" spans="1:3" ht="25.5">
      <c r="A161" s="673"/>
      <c r="B161" s="445" t="s">
        <v>777</v>
      </c>
      <c r="C161" s="674"/>
    </row>
    <row r="162" spans="1:3" ht="25.5">
      <c r="A162" s="673"/>
      <c r="B162" s="445" t="s">
        <v>778</v>
      </c>
      <c r="C162" s="674"/>
    </row>
    <row r="163" spans="1:3" ht="25.5">
      <c r="A163" s="673"/>
      <c r="B163" s="445" t="s">
        <v>779</v>
      </c>
      <c r="C163" s="674"/>
    </row>
    <row r="164" spans="1:3" ht="25.5">
      <c r="A164" s="665" t="s">
        <v>770</v>
      </c>
      <c r="B164" s="445" t="s">
        <v>782</v>
      </c>
      <c r="C164" s="666" t="s">
        <v>769</v>
      </c>
    </row>
    <row r="165" spans="1:3" ht="15">
      <c r="A165" s="665"/>
      <c r="B165" s="445" t="s">
        <v>783</v>
      </c>
      <c r="C165" s="666"/>
    </row>
    <row r="166" spans="1:3" ht="38.25">
      <c r="A166" s="665"/>
      <c r="B166" s="445" t="s">
        <v>784</v>
      </c>
      <c r="C166" s="666"/>
    </row>
    <row r="167" spans="1:3" ht="21" customHeight="1">
      <c r="A167" s="673" t="s">
        <v>760</v>
      </c>
      <c r="B167" s="445" t="s">
        <v>780</v>
      </c>
      <c r="C167" s="674" t="s">
        <v>769</v>
      </c>
    </row>
    <row r="168" spans="1:3" ht="38.25" customHeight="1">
      <c r="A168" s="673"/>
      <c r="B168" s="445" t="s">
        <v>781</v>
      </c>
      <c r="C168" s="674"/>
    </row>
    <row r="169" spans="1:3" ht="28.5" customHeight="1">
      <c r="A169" s="665" t="s">
        <v>771</v>
      </c>
      <c r="B169" s="445" t="s">
        <v>785</v>
      </c>
      <c r="C169" s="666" t="s">
        <v>675</v>
      </c>
    </row>
    <row r="170" spans="1:3" ht="32.25" customHeight="1">
      <c r="A170" s="665"/>
      <c r="B170" s="445" t="s">
        <v>786</v>
      </c>
      <c r="C170" s="666"/>
    </row>
    <row r="171" spans="1:3" ht="29.25" customHeight="1">
      <c r="A171" s="665" t="s">
        <v>772</v>
      </c>
      <c r="B171" s="445" t="s">
        <v>787</v>
      </c>
      <c r="C171" s="666" t="s">
        <v>675</v>
      </c>
    </row>
    <row r="172" spans="1:3" ht="63.75">
      <c r="A172" s="665"/>
      <c r="B172" s="445" t="s">
        <v>788</v>
      </c>
      <c r="C172" s="666"/>
    </row>
    <row r="173" spans="1:3" ht="36" customHeight="1" thickBot="1">
      <c r="A173" s="667"/>
      <c r="B173" s="446" t="s">
        <v>789</v>
      </c>
      <c r="C173" s="668"/>
    </row>
    <row r="177" ht="15">
      <c r="B177" s="84" t="s">
        <v>790</v>
      </c>
    </row>
    <row r="178" ht="15">
      <c r="B178" s="84" t="s">
        <v>791</v>
      </c>
    </row>
    <row r="179" ht="15.75" thickBot="1"/>
    <row r="180" spans="1:6" ht="25.5">
      <c r="A180" s="454" t="s">
        <v>721</v>
      </c>
      <c r="B180" s="455" t="s">
        <v>722</v>
      </c>
      <c r="C180" s="455" t="s">
        <v>723</v>
      </c>
      <c r="D180" s="455" t="s">
        <v>671</v>
      </c>
      <c r="E180" s="456" t="s">
        <v>792</v>
      </c>
      <c r="F180" s="1" t="s">
        <v>839</v>
      </c>
    </row>
    <row r="181" spans="1:5" ht="25.5">
      <c r="A181" s="669" t="s">
        <v>793</v>
      </c>
      <c r="B181" s="457" t="s">
        <v>795</v>
      </c>
      <c r="C181" s="450" t="s">
        <v>663</v>
      </c>
      <c r="D181" s="450" t="s">
        <v>731</v>
      </c>
      <c r="E181" s="451" t="s">
        <v>677</v>
      </c>
    </row>
    <row r="182" spans="1:5" ht="38.25">
      <c r="A182" s="669"/>
      <c r="B182" s="443" t="s">
        <v>796</v>
      </c>
      <c r="C182" s="450" t="s">
        <v>663</v>
      </c>
      <c r="D182" s="450" t="s">
        <v>731</v>
      </c>
      <c r="E182" s="451" t="s">
        <v>677</v>
      </c>
    </row>
    <row r="183" spans="1:5" ht="39" thickBot="1">
      <c r="A183" s="670"/>
      <c r="B183" s="458" t="s">
        <v>797</v>
      </c>
      <c r="C183" s="452" t="s">
        <v>663</v>
      </c>
      <c r="D183" s="452" t="s">
        <v>794</v>
      </c>
      <c r="E183" s="453" t="s">
        <v>677</v>
      </c>
    </row>
    <row r="187" ht="15">
      <c r="B187" s="84" t="s">
        <v>798</v>
      </c>
    </row>
    <row r="188" ht="15">
      <c r="B188" s="84" t="s">
        <v>791</v>
      </c>
    </row>
    <row r="189" ht="15.75" thickBot="1"/>
    <row r="190" spans="1:6" ht="15">
      <c r="A190" s="671" t="s">
        <v>799</v>
      </c>
      <c r="B190" s="455" t="s">
        <v>800</v>
      </c>
      <c r="C190" s="657" t="s">
        <v>722</v>
      </c>
      <c r="D190" s="657" t="s">
        <v>723</v>
      </c>
      <c r="E190" s="659" t="s">
        <v>671</v>
      </c>
      <c r="F190" s="1" t="s">
        <v>839</v>
      </c>
    </row>
    <row r="191" spans="1:5" ht="15">
      <c r="A191" s="672"/>
      <c r="B191" s="459" t="s">
        <v>801</v>
      </c>
      <c r="C191" s="658"/>
      <c r="D191" s="658"/>
      <c r="E191" s="660"/>
    </row>
    <row r="192" spans="1:5" ht="15">
      <c r="A192" s="461" t="s">
        <v>802</v>
      </c>
      <c r="B192" s="460">
        <v>23.29</v>
      </c>
      <c r="C192" s="661" t="s">
        <v>820</v>
      </c>
      <c r="D192" s="648" t="s">
        <v>663</v>
      </c>
      <c r="E192" s="663" t="s">
        <v>749</v>
      </c>
    </row>
    <row r="193" spans="1:5" ht="15">
      <c r="A193" s="461" t="s">
        <v>803</v>
      </c>
      <c r="B193" s="460">
        <v>23.93</v>
      </c>
      <c r="C193" s="661"/>
      <c r="D193" s="648"/>
      <c r="E193" s="663"/>
    </row>
    <row r="194" spans="1:5" ht="15">
      <c r="A194" s="461" t="s">
        <v>804</v>
      </c>
      <c r="B194" s="460">
        <v>24.19</v>
      </c>
      <c r="C194" s="661"/>
      <c r="D194" s="648"/>
      <c r="E194" s="663"/>
    </row>
    <row r="195" spans="1:5" ht="15">
      <c r="A195" s="461" t="s">
        <v>805</v>
      </c>
      <c r="B195" s="460">
        <v>24.8</v>
      </c>
      <c r="C195" s="661"/>
      <c r="D195" s="648"/>
      <c r="E195" s="663"/>
    </row>
    <row r="196" spans="1:5" ht="15">
      <c r="A196" s="461" t="s">
        <v>806</v>
      </c>
      <c r="B196" s="460">
        <v>23.56</v>
      </c>
      <c r="C196" s="661"/>
      <c r="D196" s="648"/>
      <c r="E196" s="663"/>
    </row>
    <row r="197" spans="1:5" ht="15">
      <c r="A197" s="461" t="s">
        <v>807</v>
      </c>
      <c r="B197" s="460">
        <v>24.33</v>
      </c>
      <c r="C197" s="661"/>
      <c r="D197" s="648"/>
      <c r="E197" s="663"/>
    </row>
    <row r="198" spans="1:5" ht="15">
      <c r="A198" s="461" t="s">
        <v>808</v>
      </c>
      <c r="B198" s="460">
        <v>24.07</v>
      </c>
      <c r="C198" s="661"/>
      <c r="D198" s="648"/>
      <c r="E198" s="663"/>
    </row>
    <row r="199" spans="1:5" ht="15">
      <c r="A199" s="461" t="s">
        <v>809</v>
      </c>
      <c r="B199" s="460">
        <v>24.3</v>
      </c>
      <c r="C199" s="661"/>
      <c r="D199" s="648"/>
      <c r="E199" s="663"/>
    </row>
    <row r="200" spans="1:5" ht="15">
      <c r="A200" s="461" t="s">
        <v>810</v>
      </c>
      <c r="B200" s="460">
        <v>23.5</v>
      </c>
      <c r="C200" s="661"/>
      <c r="D200" s="648"/>
      <c r="E200" s="663"/>
    </row>
    <row r="201" spans="1:5" ht="15">
      <c r="A201" s="461" t="s">
        <v>811</v>
      </c>
      <c r="B201" s="460">
        <v>23.48</v>
      </c>
      <c r="C201" s="661"/>
      <c r="D201" s="648"/>
      <c r="E201" s="663"/>
    </row>
    <row r="202" spans="1:5" ht="15">
      <c r="A202" s="461" t="s">
        <v>812</v>
      </c>
      <c r="B202" s="460">
        <v>23.31</v>
      </c>
      <c r="C202" s="661"/>
      <c r="D202" s="648"/>
      <c r="E202" s="663"/>
    </row>
    <row r="203" spans="1:5" ht="15">
      <c r="A203" s="461" t="s">
        <v>813</v>
      </c>
      <c r="B203" s="460">
        <v>23.32</v>
      </c>
      <c r="C203" s="661"/>
      <c r="D203" s="648"/>
      <c r="E203" s="663"/>
    </row>
    <row r="204" spans="1:5" ht="15">
      <c r="A204" s="461" t="s">
        <v>814</v>
      </c>
      <c r="B204" s="460">
        <v>23.42</v>
      </c>
      <c r="C204" s="661"/>
      <c r="D204" s="648"/>
      <c r="E204" s="663"/>
    </row>
    <row r="205" spans="1:5" ht="15">
      <c r="A205" s="461" t="s">
        <v>815</v>
      </c>
      <c r="B205" s="460">
        <v>23.26</v>
      </c>
      <c r="C205" s="661"/>
      <c r="D205" s="648"/>
      <c r="E205" s="663"/>
    </row>
    <row r="206" spans="1:5" ht="15">
      <c r="A206" s="461" t="s">
        <v>816</v>
      </c>
      <c r="B206" s="460">
        <v>23.21</v>
      </c>
      <c r="C206" s="661"/>
      <c r="D206" s="648"/>
      <c r="E206" s="663"/>
    </row>
    <row r="207" spans="1:5" ht="15">
      <c r="A207" s="461" t="s">
        <v>817</v>
      </c>
      <c r="B207" s="460">
        <v>23.57</v>
      </c>
      <c r="C207" s="661"/>
      <c r="D207" s="648"/>
      <c r="E207" s="663"/>
    </row>
    <row r="208" spans="1:5" ht="15">
      <c r="A208" s="461" t="s">
        <v>818</v>
      </c>
      <c r="B208" s="460">
        <v>23.37</v>
      </c>
      <c r="C208" s="661"/>
      <c r="D208" s="648"/>
      <c r="E208" s="663"/>
    </row>
    <row r="209" spans="1:5" ht="15.75" thickBot="1">
      <c r="A209" s="462" t="s">
        <v>819</v>
      </c>
      <c r="B209" s="463">
        <v>23.43</v>
      </c>
      <c r="C209" s="662"/>
      <c r="D209" s="652"/>
      <c r="E209" s="664"/>
    </row>
    <row r="213" ht="15">
      <c r="B213" s="84" t="s">
        <v>821</v>
      </c>
    </row>
    <row r="214" ht="15">
      <c r="B214" s="84" t="s">
        <v>791</v>
      </c>
    </row>
    <row r="215" ht="15.75" thickBot="1"/>
    <row r="216" spans="1:6" ht="25.5">
      <c r="A216" s="454" t="s">
        <v>721</v>
      </c>
      <c r="B216" s="455" t="s">
        <v>722</v>
      </c>
      <c r="C216" s="455" t="s">
        <v>723</v>
      </c>
      <c r="D216" s="455" t="s">
        <v>671</v>
      </c>
      <c r="E216" s="456" t="s">
        <v>792</v>
      </c>
      <c r="F216" s="1" t="s">
        <v>839</v>
      </c>
    </row>
    <row r="217" spans="1:5" ht="25.5">
      <c r="A217" s="465" t="s">
        <v>822</v>
      </c>
      <c r="B217" s="464" t="s">
        <v>823</v>
      </c>
      <c r="C217" s="450" t="s">
        <v>663</v>
      </c>
      <c r="D217" s="450" t="s">
        <v>749</v>
      </c>
      <c r="E217" s="451" t="s">
        <v>677</v>
      </c>
    </row>
    <row r="218" spans="1:5" ht="15">
      <c r="A218" s="646" t="s">
        <v>824</v>
      </c>
      <c r="B218" s="647" t="s">
        <v>825</v>
      </c>
      <c r="C218" s="648" t="s">
        <v>589</v>
      </c>
      <c r="D218" s="654" t="s">
        <v>826</v>
      </c>
      <c r="E218" s="649" t="s">
        <v>677</v>
      </c>
    </row>
    <row r="219" spans="1:5" ht="15">
      <c r="A219" s="646"/>
      <c r="B219" s="647"/>
      <c r="C219" s="648"/>
      <c r="D219" s="655"/>
      <c r="E219" s="649"/>
    </row>
    <row r="220" spans="1:5" ht="15">
      <c r="A220" s="646" t="s">
        <v>827</v>
      </c>
      <c r="B220" s="647" t="s">
        <v>828</v>
      </c>
      <c r="C220" s="648" t="s">
        <v>663</v>
      </c>
      <c r="D220" s="654" t="s">
        <v>826</v>
      </c>
      <c r="E220" s="649" t="s">
        <v>677</v>
      </c>
    </row>
    <row r="221" spans="1:5" ht="15">
      <c r="A221" s="646"/>
      <c r="B221" s="647"/>
      <c r="C221" s="648"/>
      <c r="D221" s="655"/>
      <c r="E221" s="649"/>
    </row>
    <row r="222" spans="1:5" ht="15">
      <c r="A222" s="646" t="s">
        <v>679</v>
      </c>
      <c r="B222" s="647" t="s">
        <v>829</v>
      </c>
      <c r="C222" s="648" t="s">
        <v>830</v>
      </c>
      <c r="D222" s="654" t="s">
        <v>826</v>
      </c>
      <c r="E222" s="649" t="s">
        <v>677</v>
      </c>
    </row>
    <row r="223" spans="1:5" ht="15">
      <c r="A223" s="646"/>
      <c r="B223" s="647"/>
      <c r="C223" s="648"/>
      <c r="D223" s="655"/>
      <c r="E223" s="649"/>
    </row>
    <row r="224" spans="1:5" ht="15">
      <c r="A224" s="646" t="s">
        <v>831</v>
      </c>
      <c r="B224" s="647" t="s">
        <v>832</v>
      </c>
      <c r="C224" s="648" t="s">
        <v>589</v>
      </c>
      <c r="D224" s="654" t="s">
        <v>833</v>
      </c>
      <c r="E224" s="649" t="s">
        <v>677</v>
      </c>
    </row>
    <row r="225" spans="1:5" ht="15">
      <c r="A225" s="646"/>
      <c r="B225" s="647"/>
      <c r="C225" s="648"/>
      <c r="D225" s="655"/>
      <c r="E225" s="649"/>
    </row>
    <row r="226" spans="1:5" ht="15">
      <c r="A226" s="646" t="s">
        <v>834</v>
      </c>
      <c r="B226" s="647" t="s">
        <v>835</v>
      </c>
      <c r="C226" s="648" t="s">
        <v>836</v>
      </c>
      <c r="D226" s="654" t="s">
        <v>749</v>
      </c>
      <c r="E226" s="649" t="s">
        <v>677</v>
      </c>
    </row>
    <row r="227" spans="1:5" ht="15.75" thickBot="1">
      <c r="A227" s="650"/>
      <c r="B227" s="651"/>
      <c r="C227" s="652"/>
      <c r="D227" s="656"/>
      <c r="E227" s="653"/>
    </row>
  </sheetData>
  <sheetProtection selectLockedCells="1" selectUnlockedCells="1"/>
  <mergeCells count="103">
    <mergeCell ref="A1:F1"/>
    <mergeCell ref="A3:F3"/>
    <mergeCell ref="A5:F5"/>
    <mergeCell ref="A16:F16"/>
    <mergeCell ref="A25:F25"/>
    <mergeCell ref="A34:F34"/>
    <mergeCell ref="A43:F43"/>
    <mergeCell ref="A57:A64"/>
    <mergeCell ref="A65:A69"/>
    <mergeCell ref="A70:A72"/>
    <mergeCell ref="B79:B94"/>
    <mergeCell ref="C79:C81"/>
    <mergeCell ref="D79:D81"/>
    <mergeCell ref="E79:E81"/>
    <mergeCell ref="F79:F81"/>
    <mergeCell ref="C88:C94"/>
    <mergeCell ref="G79:G81"/>
    <mergeCell ref="C82:C87"/>
    <mergeCell ref="D82:D87"/>
    <mergeCell ref="E82:E87"/>
    <mergeCell ref="F82:F87"/>
    <mergeCell ref="G82:G87"/>
    <mergeCell ref="D88:D94"/>
    <mergeCell ref="E88:E94"/>
    <mergeCell ref="F88:F94"/>
    <mergeCell ref="G88:G94"/>
    <mergeCell ref="B95:B113"/>
    <mergeCell ref="A119:A120"/>
    <mergeCell ref="B119:B120"/>
    <mergeCell ref="C119:C120"/>
    <mergeCell ref="D119:D120"/>
    <mergeCell ref="E119:E120"/>
    <mergeCell ref="A122:A123"/>
    <mergeCell ref="D122:D123"/>
    <mergeCell ref="A130:A131"/>
    <mergeCell ref="B130:B131"/>
    <mergeCell ref="C130:C131"/>
    <mergeCell ref="D130:D131"/>
    <mergeCell ref="A134:A136"/>
    <mergeCell ref="A142:A144"/>
    <mergeCell ref="B142:E142"/>
    <mergeCell ref="F142:G142"/>
    <mergeCell ref="B143:B144"/>
    <mergeCell ref="C143:C144"/>
    <mergeCell ref="D143:D144"/>
    <mergeCell ref="E143:E144"/>
    <mergeCell ref="F143:F144"/>
    <mergeCell ref="A145:A147"/>
    <mergeCell ref="C145:C147"/>
    <mergeCell ref="D145:D147"/>
    <mergeCell ref="E145:E147"/>
    <mergeCell ref="F145:F147"/>
    <mergeCell ref="G145:G147"/>
    <mergeCell ref="A148:A150"/>
    <mergeCell ref="C148:C150"/>
    <mergeCell ref="D148:D150"/>
    <mergeCell ref="E148:E150"/>
    <mergeCell ref="F148:F150"/>
    <mergeCell ref="G148:G150"/>
    <mergeCell ref="B149:B150"/>
    <mergeCell ref="A158:A163"/>
    <mergeCell ref="C158:C163"/>
    <mergeCell ref="A164:A166"/>
    <mergeCell ref="C164:C166"/>
    <mergeCell ref="A167:A168"/>
    <mergeCell ref="C167:C168"/>
    <mergeCell ref="A169:A170"/>
    <mergeCell ref="C169:C170"/>
    <mergeCell ref="A171:A173"/>
    <mergeCell ref="C171:C173"/>
    <mergeCell ref="A181:A183"/>
    <mergeCell ref="A190:A191"/>
    <mergeCell ref="C190:C191"/>
    <mergeCell ref="D190:D191"/>
    <mergeCell ref="E190:E191"/>
    <mergeCell ref="C192:C209"/>
    <mergeCell ref="D192:D209"/>
    <mergeCell ref="E192:E209"/>
    <mergeCell ref="A218:A219"/>
    <mergeCell ref="B218:B219"/>
    <mergeCell ref="C218:C219"/>
    <mergeCell ref="E218:E219"/>
    <mergeCell ref="D218:D219"/>
    <mergeCell ref="A220:A221"/>
    <mergeCell ref="B220:B221"/>
    <mergeCell ref="C220:C221"/>
    <mergeCell ref="E220:E221"/>
    <mergeCell ref="A222:A223"/>
    <mergeCell ref="B222:B223"/>
    <mergeCell ref="C222:C223"/>
    <mergeCell ref="E222:E223"/>
    <mergeCell ref="D220:D221"/>
    <mergeCell ref="D222:D223"/>
    <mergeCell ref="A224:A225"/>
    <mergeCell ref="B224:B225"/>
    <mergeCell ref="C224:C225"/>
    <mergeCell ref="E224:E225"/>
    <mergeCell ref="A226:A227"/>
    <mergeCell ref="B226:B227"/>
    <mergeCell ref="C226:C227"/>
    <mergeCell ref="E226:E227"/>
    <mergeCell ref="D224:D225"/>
    <mergeCell ref="D226:D227"/>
  </mergeCells>
  <printOptions/>
  <pageMargins left="0.39375" right="0.39375" top="0.39375" bottom="0.39375" header="0.5118055555555555" footer="0.5118055555555555"/>
  <pageSetup fitToHeight="2"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Marzuillo Giuseppina</dc:creator>
  <cp:keywords/>
  <dc:description/>
  <cp:lastModifiedBy>Scognamiglio Laura</cp:lastModifiedBy>
  <cp:lastPrinted>2020-04-21T15:17:07Z</cp:lastPrinted>
  <dcterms:created xsi:type="dcterms:W3CDTF">2019-06-28T14:11:42Z</dcterms:created>
  <dcterms:modified xsi:type="dcterms:W3CDTF">2020-06-30T16:41:24Z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